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70" yWindow="720" windowWidth="19530" windowHeight="65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71" i="1" l="1"/>
  <c r="B204" i="1" l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D190" i="1" l="1"/>
  <c r="D137" i="1"/>
  <c r="D136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<sst xmlns="http://schemas.openxmlformats.org/spreadsheetml/2006/main" count="796" uniqueCount="479">
  <si>
    <t>Ssz.</t>
  </si>
  <si>
    <t>Megnevezés</t>
  </si>
  <si>
    <t>Me</t>
  </si>
  <si>
    <t>Éves mennyiség tájékoztató jelleggel</t>
  </si>
  <si>
    <t>1.</t>
  </si>
  <si>
    <t>db</t>
  </si>
  <si>
    <t>2.</t>
  </si>
  <si>
    <t>3.</t>
  </si>
  <si>
    <t>Leválasztó trafó</t>
  </si>
  <si>
    <t>7500VA 230V/230V</t>
  </si>
  <si>
    <t>4.</t>
  </si>
  <si>
    <t>5.</t>
  </si>
  <si>
    <t>6.</t>
  </si>
  <si>
    <t>7.</t>
  </si>
  <si>
    <t>8.</t>
  </si>
  <si>
    <t>Trafo "Weller"  BTH.A.10</t>
  </si>
  <si>
    <t>24V</t>
  </si>
  <si>
    <t>9.</t>
  </si>
  <si>
    <t>10.</t>
  </si>
  <si>
    <t>30/5A</t>
  </si>
  <si>
    <t>11.</t>
  </si>
  <si>
    <t>12.</t>
  </si>
  <si>
    <t>13.</t>
  </si>
  <si>
    <t>Relé 2RH.01</t>
  </si>
  <si>
    <t>110 V</t>
  </si>
  <si>
    <t>14.</t>
  </si>
  <si>
    <t>15.</t>
  </si>
  <si>
    <t>Tápegység Weidmüller DCI 5A</t>
  </si>
  <si>
    <t>24VDC CPSWT 120W 24V</t>
  </si>
  <si>
    <t>16.</t>
  </si>
  <si>
    <t>Tápegység 230V AC 24V DC 2,5 A</t>
  </si>
  <si>
    <t>6EP1332-1SH12</t>
  </si>
  <si>
    <t>17.</t>
  </si>
  <si>
    <t>KR.11/S</t>
  </si>
  <si>
    <t>18.</t>
  </si>
  <si>
    <t>Relé 24V 270A</t>
  </si>
  <si>
    <t>KR.8/S</t>
  </si>
  <si>
    <t>19.</t>
  </si>
  <si>
    <t>Relé 24V AC</t>
  </si>
  <si>
    <t>20.</t>
  </si>
  <si>
    <t>Relé 110V 50HZ</t>
  </si>
  <si>
    <t>21.</t>
  </si>
  <si>
    <t>Relé 240V AC</t>
  </si>
  <si>
    <t>22.</t>
  </si>
  <si>
    <t>Relé 24V 50Hz</t>
  </si>
  <si>
    <t>KR.11/S/F</t>
  </si>
  <si>
    <t>23.</t>
  </si>
  <si>
    <t>24.</t>
  </si>
  <si>
    <t>Relé</t>
  </si>
  <si>
    <t>KR 8S 220V 50HZ</t>
  </si>
  <si>
    <t>25.</t>
  </si>
  <si>
    <t>26.</t>
  </si>
  <si>
    <t>27.</t>
  </si>
  <si>
    <t>28.</t>
  </si>
  <si>
    <t>G6E-134P5VDC 1MORZE 5É</t>
  </si>
  <si>
    <t>29.</t>
  </si>
  <si>
    <t>MY41N 24VDC(S)NO1752Y1</t>
  </si>
  <si>
    <t>30.</t>
  </si>
  <si>
    <t>31.</t>
  </si>
  <si>
    <t>32.</t>
  </si>
  <si>
    <t>33.</t>
  </si>
  <si>
    <t>R.15/3P-WT 24V DC</t>
  </si>
  <si>
    <t>34.</t>
  </si>
  <si>
    <t>35.</t>
  </si>
  <si>
    <t>36.</t>
  </si>
  <si>
    <t>RM08-24DC 24V</t>
  </si>
  <si>
    <t>37.</t>
  </si>
  <si>
    <t>38.</t>
  </si>
  <si>
    <t>R4-2014-23-5024 WT</t>
  </si>
  <si>
    <t>39.</t>
  </si>
  <si>
    <t>40.</t>
  </si>
  <si>
    <t>41.</t>
  </si>
  <si>
    <t>Relé 2 CO 24DC Standart Weidmüller</t>
  </si>
  <si>
    <t>RCKT 24V DC2CCLD/PB</t>
  </si>
  <si>
    <t>42.</t>
  </si>
  <si>
    <t>Relé 4 CO 24VDC Standart Weidmüller</t>
  </si>
  <si>
    <t>RCM5 70024</t>
  </si>
  <si>
    <t>43.</t>
  </si>
  <si>
    <t>44.</t>
  </si>
  <si>
    <t>Relé ipari 11ér tesztgombbal leddel</t>
  </si>
  <si>
    <t>24V DC MK3PN5-S</t>
  </si>
  <si>
    <t>45.</t>
  </si>
  <si>
    <t>Relé ipari 11ér  védődiódás</t>
  </si>
  <si>
    <t>24V DC MK3PD5</t>
  </si>
  <si>
    <t>46.</t>
  </si>
  <si>
    <t>Ipari relé Omron</t>
  </si>
  <si>
    <t>MK3P5-I 24V AC</t>
  </si>
  <si>
    <t>47.</t>
  </si>
  <si>
    <t>48.</t>
  </si>
  <si>
    <t>49.</t>
  </si>
  <si>
    <t>50.</t>
  </si>
  <si>
    <t>51.</t>
  </si>
  <si>
    <t>52.</t>
  </si>
  <si>
    <t>Jelfogó</t>
  </si>
  <si>
    <t>53.</t>
  </si>
  <si>
    <t>54.</t>
  </si>
  <si>
    <t>55.</t>
  </si>
  <si>
    <t>56.</t>
  </si>
  <si>
    <t>Érintésvédelmi relé</t>
  </si>
  <si>
    <t>F.7-25/2/0,03 A</t>
  </si>
  <si>
    <t>57.</t>
  </si>
  <si>
    <t>F.7-25/4/0,03 A</t>
  </si>
  <si>
    <t>58.</t>
  </si>
  <si>
    <t>FI relé BPA 25A 30mA</t>
  </si>
  <si>
    <t>BPA 25A MA</t>
  </si>
  <si>
    <t>59.</t>
  </si>
  <si>
    <t>Időrelé 220V AC 10sec.</t>
  </si>
  <si>
    <t>DYM</t>
  </si>
  <si>
    <t>60.</t>
  </si>
  <si>
    <t>Programozható digitális kapcsolóóra</t>
  </si>
  <si>
    <t>KO-2 16A 250V AC</t>
  </si>
  <si>
    <t>61.</t>
  </si>
  <si>
    <t>62.</t>
  </si>
  <si>
    <t>Minatűr relé tesztgomb+álapotjelző</t>
  </si>
  <si>
    <t>MY.4IN 220V240 AC</t>
  </si>
  <si>
    <t>63.</t>
  </si>
  <si>
    <t>Jelfogó 24V 50Hz OMRON</t>
  </si>
  <si>
    <t>MY.4</t>
  </si>
  <si>
    <t>64.</t>
  </si>
  <si>
    <t>Jelfogó Omron</t>
  </si>
  <si>
    <t>G5LE 1 12V DC</t>
  </si>
  <si>
    <t>65.</t>
  </si>
  <si>
    <t>JM.411.1250.240 24V DC</t>
  </si>
  <si>
    <t>66.</t>
  </si>
  <si>
    <t>67.</t>
  </si>
  <si>
    <t>68.</t>
  </si>
  <si>
    <t>69.</t>
  </si>
  <si>
    <t>Jelfogó csatlakozó aljzat</t>
  </si>
  <si>
    <t>70.</t>
  </si>
  <si>
    <t>Jelfogó foglalat</t>
  </si>
  <si>
    <t>GPF.14</t>
  </si>
  <si>
    <t>71.</t>
  </si>
  <si>
    <t>JFCS.11</t>
  </si>
  <si>
    <t>72.</t>
  </si>
  <si>
    <t>73.</t>
  </si>
  <si>
    <t>74.</t>
  </si>
  <si>
    <t>Hőfokszabályozó szobatermosztát</t>
  </si>
  <si>
    <t>AD.30.50</t>
  </si>
  <si>
    <t>75.</t>
  </si>
  <si>
    <t>Hőmérséklet szabályzó Rittal</t>
  </si>
  <si>
    <t>3110.000 +5+60 FOK</t>
  </si>
  <si>
    <t>76.</t>
  </si>
  <si>
    <t>Relépánt</t>
  </si>
  <si>
    <t>8.TD.151.776.1</t>
  </si>
  <si>
    <t>Toldó hüvely CU PFISTERER</t>
  </si>
  <si>
    <t>25MM2  300.894.894</t>
  </si>
  <si>
    <t>35MM2  300.895.895</t>
  </si>
  <si>
    <t>50MM2  300.896.896</t>
  </si>
  <si>
    <t>70MM2  300.897.897</t>
  </si>
  <si>
    <t>Zsugor.szig.toldó hüvely Rend.meny:100db</t>
  </si>
  <si>
    <t>1,8MM TROCON ZSTHP</t>
  </si>
  <si>
    <t>2,4MM TROCON ZSTHK</t>
  </si>
  <si>
    <t>Forr.hüv.káb.saru rézb.sajt</t>
  </si>
  <si>
    <t>6 MM2.RÉZVEZ.H.</t>
  </si>
  <si>
    <t>Kábelsaru</t>
  </si>
  <si>
    <t>6MM 36217</t>
  </si>
  <si>
    <t>Szigetelt érvéghüvely Klauke</t>
  </si>
  <si>
    <t>1,5 472/6</t>
  </si>
  <si>
    <t>4  474/10</t>
  </si>
  <si>
    <t>Kábelsaru alu</t>
  </si>
  <si>
    <t>1000MM2  300.292.292</t>
  </si>
  <si>
    <t>1000 mm2 egyenes saru furat nélkül</t>
  </si>
  <si>
    <t>1000-ES RÖVID, NEM DIN</t>
  </si>
  <si>
    <t>Kábelsaru MP Ónozott</t>
  </si>
  <si>
    <t>3403.35MM2 MP ÓNOZOTT</t>
  </si>
  <si>
    <t>3404.50MM2 MP ÓNOZOTT</t>
  </si>
  <si>
    <t>3405.70MM2 MP ÓNOZOTT</t>
  </si>
  <si>
    <t>Kábelsaru réz MP</t>
  </si>
  <si>
    <t>3404.50MM2</t>
  </si>
  <si>
    <t>3405.70MM2</t>
  </si>
  <si>
    <t>3406.95MM2</t>
  </si>
  <si>
    <t>Kábelsaru réz MP 35MM2 8 mm 10mm</t>
  </si>
  <si>
    <t>3453.  35MM2</t>
  </si>
  <si>
    <t>Kábelsaru réz MP 50MM 10mm 12mm</t>
  </si>
  <si>
    <t>3454.  50MM2</t>
  </si>
  <si>
    <t>Kábelsaru réz mp 50MM2 10mm 16mm</t>
  </si>
  <si>
    <t>36916. 50MM2</t>
  </si>
  <si>
    <t>Kábelsaru AMP</t>
  </si>
  <si>
    <t>165.299.0</t>
  </si>
  <si>
    <t>Kábelsaru alu MP</t>
  </si>
  <si>
    <t>3508  150MM2  15,8</t>
  </si>
  <si>
    <t>Kábelsaru szigetelt</t>
  </si>
  <si>
    <t>33308  1,5-2,5MM2</t>
  </si>
  <si>
    <t>5 MM</t>
  </si>
  <si>
    <t>Csatlakozó hűvely</t>
  </si>
  <si>
    <t>AMP 350736-4</t>
  </si>
  <si>
    <t>Elágazó sarú</t>
  </si>
  <si>
    <t>PCSE</t>
  </si>
  <si>
    <t>Kábelsaru zárt    2,5-6MM2</t>
  </si>
  <si>
    <t>03410.311.011</t>
  </si>
  <si>
    <t>Kábelsaru  AMP.165.303.0  6,5-11</t>
  </si>
  <si>
    <t>03412.311.011</t>
  </si>
  <si>
    <t>Kábelsaru 6-16 AMP 726.343.2</t>
  </si>
  <si>
    <t>03417.311.011</t>
  </si>
  <si>
    <t>Kábelsaru 10-25 AMP 726.343.3</t>
  </si>
  <si>
    <t>03423.311.011</t>
  </si>
  <si>
    <t>Kábelsaru 25-50 AMP 726.346.1</t>
  </si>
  <si>
    <t>03432.311.011</t>
  </si>
  <si>
    <t>Toldóhüvely 0,5-1,5mm2</t>
  </si>
  <si>
    <t>34538.000.000</t>
  </si>
  <si>
    <t>Toldó hüvely szigetelt</t>
  </si>
  <si>
    <t>KH 4</t>
  </si>
  <si>
    <t>PSZ 3</t>
  </si>
  <si>
    <t>Szigetelt szemes saru</t>
  </si>
  <si>
    <t>PSZ.10</t>
  </si>
  <si>
    <t>Kábelsaru szemes szigetelt</t>
  </si>
  <si>
    <t>LIR2,5-6 KÉK</t>
  </si>
  <si>
    <t>Kábelsaru szigetelt  1,5-2,5mm2</t>
  </si>
  <si>
    <t>33359.000.000</t>
  </si>
  <si>
    <t>Sziglen.ón.zárt szemes saru 50mm2sz50-10</t>
  </si>
  <si>
    <t>AV. MIN.3MM 1000V/500A</t>
  </si>
  <si>
    <t>Sziglen.ón.zárt szemes saru 70mm2sz70-10</t>
  </si>
  <si>
    <t>Sziglen.ón.zárt szemes saru 95mm2sz95-12</t>
  </si>
  <si>
    <t>Sziglen.ón.zárt szemes saru 25mm2sz25-12</t>
  </si>
  <si>
    <t>Sziglen.ón.zárt szemes saru 35mm2sz35-12</t>
  </si>
  <si>
    <t>Sziglen.ón.zárt szemes saru 70mm2sz70-12</t>
  </si>
  <si>
    <t>Szemes saru  4.3 8</t>
  </si>
  <si>
    <t>0,25-1,5</t>
  </si>
  <si>
    <t>Szemes saru  6.4 11.6</t>
  </si>
  <si>
    <t>Szemes saru  4.3 8.5</t>
  </si>
  <si>
    <t>1,5-2,5</t>
  </si>
  <si>
    <t>Csapos tüske saru  1.9 12.5</t>
  </si>
  <si>
    <t>1,2-2,5</t>
  </si>
  <si>
    <t>Csúszósaru  6.30X0.8</t>
  </si>
  <si>
    <t>Telj.szig.csúszósaru hüvely</t>
  </si>
  <si>
    <t>Szemes saru PSZ.5</t>
  </si>
  <si>
    <t>0,25-1,5 5,3 8</t>
  </si>
  <si>
    <t>Szemes saru  9.5X5.3</t>
  </si>
  <si>
    <t>2,5MM2</t>
  </si>
  <si>
    <t>6MM2</t>
  </si>
  <si>
    <t>Villás saru pv.3 1,5mm2</t>
  </si>
  <si>
    <t>Villás saru pv.4 1,5mm2  7.2x4.3</t>
  </si>
  <si>
    <t>Toldó hüvely</t>
  </si>
  <si>
    <t>T.szig.csúszósaruh. 6.3X0.8</t>
  </si>
  <si>
    <t>Érvéghüvely  iker</t>
  </si>
  <si>
    <t>MX-TE 7508 2X0,5</t>
  </si>
  <si>
    <t>MX-TE 7508 2X1</t>
  </si>
  <si>
    <t>MX-TE 7508 2X2,5</t>
  </si>
  <si>
    <t>MX-TE 7508 2X0,75/N</t>
  </si>
  <si>
    <t>4X2,5MM</t>
  </si>
  <si>
    <t>6,3X2,5 KÉK</t>
  </si>
  <si>
    <t>Csavarozható sarú</t>
  </si>
  <si>
    <t>WJCB-150-185</t>
  </si>
  <si>
    <t>Szigetelt szemes sarú</t>
  </si>
  <si>
    <t>4X2,5 MM2</t>
  </si>
  <si>
    <t>6X1,5 MM2</t>
  </si>
  <si>
    <t>6X2,5 MM2</t>
  </si>
  <si>
    <t>6X6,0 MM2</t>
  </si>
  <si>
    <t>8X6,0 MM2</t>
  </si>
  <si>
    <t>Kábelsaru alu ferde</t>
  </si>
  <si>
    <t>Tömszelence műanyag 21mm</t>
  </si>
  <si>
    <t>3323.2.II</t>
  </si>
  <si>
    <t>Dugaszoló aljzat kettős</t>
  </si>
  <si>
    <t>DAFKK.102.K</t>
  </si>
  <si>
    <t>Beépithető háztartási csatlakozóaljzat</t>
  </si>
  <si>
    <t>IP54 2P+F MENNEKES</t>
  </si>
  <si>
    <t>Egypolusú kapcsoló fehér Prodax</t>
  </si>
  <si>
    <t>PTK2 3-106 01</t>
  </si>
  <si>
    <t>Föld nulla sín Legrand</t>
  </si>
  <si>
    <t>0373 00 16 MM2</t>
  </si>
  <si>
    <t>Föld nulla tartóbak legrand</t>
  </si>
  <si>
    <t>16 MM2</t>
  </si>
  <si>
    <t>Sorkapocs 12 tagu 6mm2</t>
  </si>
  <si>
    <t>SF 15A U</t>
  </si>
  <si>
    <t>Villámvédelmi földszonda</t>
  </si>
  <si>
    <t>20MMX2M</t>
  </si>
  <si>
    <t>Réz saru 2-es furatú</t>
  </si>
  <si>
    <t>VSO 35-2 35MM 2-ES</t>
  </si>
  <si>
    <t>VSO 50-2-50MM 2-ES</t>
  </si>
  <si>
    <t>VSO 70-2-70MM2-ES</t>
  </si>
  <si>
    <t>Vörösréz csősarú VS 50  10X50</t>
  </si>
  <si>
    <t>VTV-146/I.</t>
  </si>
  <si>
    <t>Vörösréz csősarú VS 70 10X70</t>
  </si>
  <si>
    <t>VTV-14/II.</t>
  </si>
  <si>
    <t>I. rész: Trafók, relék, áramváltók beszerzése</t>
  </si>
  <si>
    <t>II. rész: Saruk és tömszelencék beszerzése</t>
  </si>
  <si>
    <t>BKV-azonosító (cikkszám)</t>
  </si>
  <si>
    <t>Műszaki követelmény</t>
  </si>
  <si>
    <t>220V 400VA</t>
  </si>
  <si>
    <t xml:space="preserve">Trafo 1f.nyitott </t>
  </si>
  <si>
    <t xml:space="preserve">Egyfázisú vezérlő transzformátor </t>
  </si>
  <si>
    <t>230/24V, 63VA ipari, 84x95x33 mm</t>
  </si>
  <si>
    <t xml:space="preserve"> FME-12, névleges szekunder feszültség: 110/V3</t>
  </si>
  <si>
    <t xml:space="preserve">Egyfázisú, műgyanta szigetelésű, beltéren alkalmazható feszültségváltó földelt </t>
  </si>
  <si>
    <t xml:space="preserve">Segédrelé </t>
  </si>
  <si>
    <t>RH 40, Un(AC)=230V</t>
  </si>
  <si>
    <t xml:space="preserve">Relé </t>
  </si>
  <si>
    <t>2 RH 30, 220 V AC, kapcsolási feszültség: 250 V AC / DC, 4 PDT, bekapcsolási áram 10 A AC / DC, folyamatos áram 5A</t>
  </si>
  <si>
    <t>KR.8/S, DC</t>
  </si>
  <si>
    <t>R15-2013-23-1024-WTL típusú</t>
  </si>
  <si>
    <t>RELPOL eletromágneses relé</t>
  </si>
  <si>
    <t>Reléfoglalat R11X</t>
  </si>
  <si>
    <t xml:space="preserve">Tartalom: 1 db, csatlakozó: csavaros kapcsok, szerelés: kalapsín, Tele sorozat FSM10, kivitel: DIN sínre szerelés 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</si>
  <si>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</si>
  <si>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</si>
  <si>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</si>
  <si>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</si>
  <si>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</si>
  <si>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</si>
  <si>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</si>
  <si>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</si>
  <si>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</si>
  <si>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</si>
  <si>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</si>
  <si>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</si>
  <si>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</si>
  <si>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</si>
  <si>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</si>
  <si>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</si>
  <si>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</si>
  <si>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</si>
  <si>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</si>
  <si>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</si>
  <si>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</si>
  <si>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</si>
  <si>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</si>
  <si>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</si>
  <si>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</si>
  <si>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</si>
  <si>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</si>
  <si>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</si>
  <si>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</si>
  <si>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</si>
  <si>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</si>
  <si>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</si>
  <si>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</si>
  <si>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</si>
  <si>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</si>
  <si>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</si>
  <si>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</si>
  <si>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</si>
  <si>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</si>
  <si>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</si>
  <si>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</si>
  <si>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</si>
  <si>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</si>
  <si>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</si>
  <si>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</si>
  <si>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</si>
  <si>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</si>
  <si>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</si>
  <si>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</si>
  <si>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</si>
  <si>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</si>
  <si>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</si>
  <si>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</si>
  <si>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 xml:space="preserve">Kábeltoldó szig. sárga </t>
  </si>
  <si>
    <t xml:space="preserve"> 2,0-6,0</t>
  </si>
  <si>
    <t>70 mm2, M10, (d1=13,3mm, d2=10,5mm)</t>
  </si>
  <si>
    <t>25 mm2, M12, (d1=7,7mm, d2=13mm)</t>
  </si>
  <si>
    <t>35 mm2, M12, (d1=9,4mm, d2=13mm)</t>
  </si>
  <si>
    <t>120 mm2, M12, (d1=16,4mm, d2=13mm)</t>
  </si>
  <si>
    <t>120 mm2, M10, (d1=16,4mm, d2=10,5mm)</t>
  </si>
  <si>
    <t>Szigeteletlen szemes saru, ónozott elektrolitréz SZ 70-10</t>
  </si>
  <si>
    <t>Szigeteletlen szemes saru, ónozott elektrolitréz SZ 25-12</t>
  </si>
  <si>
    <t>Szigeteletlen szemes saru, ónozott elektrolitréz SZ 35-12</t>
  </si>
  <si>
    <t>Szigeteletlen szemes saru, ónozott elektrolitréz SZ 120-12</t>
  </si>
  <si>
    <t>Szigeteletlen szemes saru, ónozott elektrolitréz SZ 120-10</t>
  </si>
  <si>
    <t xml:space="preserve">Szigetelt csúszó sarú </t>
  </si>
  <si>
    <t>Szigeteletlen szemes saru, ónozott elektrolitréz SZ 1,5-4</t>
  </si>
  <si>
    <t>1,5 mm2, M4, (d1=2,3mm, d2=4,3mm)</t>
  </si>
  <si>
    <t>Szigeteletlen szemes saru, ónozott elektrolitréz SZ 1,5-8</t>
  </si>
  <si>
    <t>1,5 mm2, M8, (d1=2,3mm, d2=8,4mm)</t>
  </si>
  <si>
    <t>Szigeteletlen szemes saru, ónozott elektrolitréz SZ 2,5-8</t>
  </si>
  <si>
    <t>2,5 mm2, M8, (d1=3mm, d2=8,4mm)</t>
  </si>
  <si>
    <t>Szigeteletlen szemes saru, ónozott elektrolitréz SZ 2,5-10</t>
  </si>
  <si>
    <t>2,5 mm2, M10, (d1=3mm, d2=10,5mm)</t>
  </si>
  <si>
    <t>Szigeteletlen szemes saru, ónozott elektrolitréz SZ 4-4</t>
  </si>
  <si>
    <t>4 mm2, M4, (d1=3,4mm, d2=4,3mm)</t>
  </si>
  <si>
    <t>Szigeteletlen szemes saru, ónozott elektrolitréz SZ 10-5</t>
  </si>
  <si>
    <t>10 mm2, M5, (d1=4,5mm, d2=5,3mm)</t>
  </si>
  <si>
    <t>Szigeteletlen szemes saru, ónozott elektrolitréz SZ 10-12</t>
  </si>
  <si>
    <t>10 mm2, M12, (d1=4,5mm, d2=13mm)</t>
  </si>
  <si>
    <t>Szigeteletlen szemes saru, ónozott elektrolitréz SZ 16-5</t>
  </si>
  <si>
    <t>16 mm2, M5, (d1=5,8mm, d2=5,3mm)</t>
  </si>
  <si>
    <t>Szigeteletlen szemes saru, ónozott elektrolitréz SZ 16-12</t>
  </si>
  <si>
    <t>16 mm2, M12, (d1=5,8mm, d2=13mm)</t>
  </si>
  <si>
    <t>Szigeteletlen szemes saru, ónozott elektrolitréz SZ 25-6</t>
  </si>
  <si>
    <t>25 mm2, M6, (d1=7,7mm, d2=6,4mm)</t>
  </si>
  <si>
    <t xml:space="preserve">Szemes saru </t>
  </si>
  <si>
    <t>Szigetelt szemes saru, ónozott elektrolitréz, kék KSZ4</t>
  </si>
  <si>
    <t>Szigetelt szemes saru, ónozott elektrolitréz, kék KSZ5</t>
  </si>
  <si>
    <t>2,5 mm2, M4, (d1=2,3mm, d2=4,4mm), PVC</t>
  </si>
  <si>
    <t>2,5 mm2, M5, (d1=2,3mm, d2=5,3mm), PVC</t>
  </si>
  <si>
    <t>Szigetelt szemes saru, ónozott elektrolitréz, kék KSZ6</t>
  </si>
  <si>
    <t>2,5 mm2, M6, (d1=2,3mm, d2=6,4mm), PVC</t>
  </si>
  <si>
    <t>Szigeteletlen szemes saru, ónozott elektrolitréz SZ1,5-3</t>
  </si>
  <si>
    <t>1,5 mm2, M3, (d1=2,3mm, d2=3,7mm)</t>
  </si>
  <si>
    <t>Szigeteletlen szemes saru, ónozott elektrolitréz SZ1,5-5</t>
  </si>
  <si>
    <t>1,5 mm2, M5, (d1=2,3mm, d2=5,3mm)</t>
  </si>
  <si>
    <t>Szigeteletlen szemes saru, ónozott elektrolitréz SZ2,5-4</t>
  </si>
  <si>
    <t>2,5 mm2, M4, (d1=3mm, d2=4,3mm)</t>
  </si>
  <si>
    <t>Szigeteletlen szemes saru, ónozott elektrolitréz SZ2,5-6</t>
  </si>
  <si>
    <t>2,5 mm2, M6, (d1=3mm, d2=6,4mm)</t>
  </si>
  <si>
    <t>Szigeteletlen szemes saru, ónozott elektrolitréz SZ25-8</t>
  </si>
  <si>
    <t>25 mm2, M8, (d1=7,7mm, d2=8,4mm)</t>
  </si>
  <si>
    <t>Szigeteletlen szemes saru, ónozott elektrolitréz SZ25-10</t>
  </si>
  <si>
    <t>25 mm2, M10, (d1=7,7mm, d2=10,5mm)</t>
  </si>
  <si>
    <t>Szigeteletlen szemes saru, ónozott elektrolitréz SZ35-8</t>
  </si>
  <si>
    <t>35 mm2, M8, (d1=9,4mm, d2=8,4mm)</t>
  </si>
  <si>
    <t>Szigeteletlen szemes saru, ónozott elektrolitréz SZ35-10</t>
  </si>
  <si>
    <t>35 mm2, M10, (d1=9,4mm, d2=10,5mm)</t>
  </si>
  <si>
    <t>Szigeteletlen szemes saru, ónozott elektrolitréz SZ95-10</t>
  </si>
  <si>
    <t>95 mm2, M10, (d1=14,5mm, d2=10,5mm)</t>
  </si>
  <si>
    <t>Szigeteletlen szemes saru, ónozott elektrolitréz SZ95-12</t>
  </si>
  <si>
    <t>95 mm2, M12, (d1=14,5mm, d2=13mm)</t>
  </si>
  <si>
    <t>0,5 mm2, L=14 mm</t>
  </si>
  <si>
    <t>Szigetelt (PA6.6) érvéghüvely, ónozott elektrolitréz, narancs E020</t>
  </si>
  <si>
    <t>Szigetelt (PA6.6) érvéghüvely, ónozott elektrolitréz, fehér E050</t>
  </si>
  <si>
    <t>0,75 mm2, L=14,6 mm</t>
  </si>
  <si>
    <t>Szigetelt (PA6.6) érvéghüvely, ónozott elektrolitréz, barna E128</t>
  </si>
  <si>
    <t>25 mm2, L=29 mm</t>
  </si>
  <si>
    <t>Szigetelt (PA6.6) érvéghüvely, ónozott elektrolitréz, vaj E130</t>
  </si>
  <si>
    <t>35 mm2, L=30 mm</t>
  </si>
  <si>
    <t>Szigeteletlen érvéghüvely, ónozott elektrolitréz E01N</t>
  </si>
  <si>
    <t>0,5 mm2, L=10 mm</t>
  </si>
  <si>
    <t xml:space="preserve">Szigeteletlen érvéghüvely, ónozott elektrolitréz E08N </t>
  </si>
  <si>
    <t>10 mm2, L=15 mm</t>
  </si>
  <si>
    <t xml:space="preserve">Szigeteletlen érvéghüvely, ónozott elektrolitréz E09N </t>
  </si>
  <si>
    <t>16 mm2, L=15 mm</t>
  </si>
  <si>
    <t>25 mm2, L=16 mm</t>
  </si>
  <si>
    <t>Szigeteletlen érvéghüvely, ónozott elektrolitréz E10N</t>
  </si>
  <si>
    <t xml:space="preserve">Zsugor.szig.toldó hüvely </t>
  </si>
  <si>
    <t xml:space="preserve">Szemes saru  15X8.4 </t>
  </si>
  <si>
    <t>OMRON elektromágneses relé</t>
  </si>
  <si>
    <t>G2R-2-SN-24DC</t>
  </si>
  <si>
    <t xml:space="preserve">G2R-2-SN 12VDC </t>
  </si>
  <si>
    <t xml:space="preserve">MY4 24VDC </t>
  </si>
  <si>
    <t xml:space="preserve">OMRON relé </t>
  </si>
  <si>
    <t xml:space="preserve">FINDER relé foglalat </t>
  </si>
  <si>
    <t xml:space="preserve">94.74SMA </t>
  </si>
  <si>
    <t>90.21SMA</t>
  </si>
  <si>
    <t>Reléfoglalat (4 morzés)</t>
  </si>
  <si>
    <t>GZT-4</t>
  </si>
  <si>
    <t>RELPOL foglalat</t>
  </si>
  <si>
    <t>PZ11</t>
  </si>
  <si>
    <t>800 mm2</t>
  </si>
  <si>
    <t xml:space="preserve">Kábelsaru alu egyenes </t>
  </si>
  <si>
    <t>6,3mm, 0,5-1,5 mm, piros</t>
  </si>
  <si>
    <t xml:space="preserve">Szigetelt csúszósaru aljzat </t>
  </si>
  <si>
    <t xml:space="preserve">Műanyag tömszelence </t>
  </si>
  <si>
    <t xml:space="preserve">29 mm, ellenanyával és gumitömítéssel ellátott, anyaga: test: PE, belső gumi: NBR (Nitril-butadién gumi), üzemi hőmérséklet: -20°C - +80°C, IP68 </t>
  </si>
  <si>
    <t xml:space="preserve">Weidmüller hálózati trafó </t>
  </si>
  <si>
    <t>CP NT 264W 24V 11A (8575310000)</t>
  </si>
  <si>
    <t>AMT-0-V áramváltó</t>
  </si>
  <si>
    <t>Tekercs feszültség 24V AC, kapcsolható feszültség 220V AC, kapcsolható áram 3x6A, 3db váltó (morze) érintkező.</t>
  </si>
  <si>
    <t>KR11S relé</t>
  </si>
  <si>
    <t>EASY719-AC-RC programozható relé</t>
  </si>
  <si>
    <t>KI1:8A; bemenetek:12; analóg bemenet: 0</t>
  </si>
  <si>
    <t>EASY719-DC-RC programozható relé</t>
  </si>
  <si>
    <t>KI1:8A; bemenetek:12; analóg bemenet: 2</t>
  </si>
  <si>
    <t>1013-23-1110WT, R15 110V DC</t>
  </si>
  <si>
    <t>R4-1014-23-1110WT, R4 110V DC</t>
  </si>
  <si>
    <t xml:space="preserve">FINDER elektromágneses relé </t>
  </si>
  <si>
    <t>DPDT; Utekercs:48VDC; 10A/250VAC; ipari (60.12.9.048.0040)</t>
  </si>
  <si>
    <t xml:space="preserve">220VAC relé 60.13, 10A 250VAC (11 érintkezős) (60.13.8.220.0040) </t>
  </si>
  <si>
    <t>FINDER időrelé</t>
  </si>
  <si>
    <t xml:space="preserve">0,05s÷100h; 4PDT; 250VAC/7A; 230VAC; 230VDC; -20÷60°C (85.04.8.240.0000) </t>
  </si>
  <si>
    <t>8A, 230 AC, 40 °C  - + 85 °C  (40.52.8.230.0001)</t>
  </si>
  <si>
    <t>FINDER miniatűr NYÁK relé</t>
  </si>
  <si>
    <t>4PDT; Utekercs:230VAC; 7A/250VAC; 7A/30VDC (55.34.8.230.0040)</t>
  </si>
  <si>
    <t>220 V 50 Hz</t>
  </si>
  <si>
    <t xml:space="preserve">RTS-61 programozható relé </t>
  </si>
  <si>
    <t>Elko CRM-91H/UNI multifunkciós időrelé (10 funkció)</t>
  </si>
  <si>
    <t>Elko CRM-93H/UNI multifunkciós időrelé (10 funkció)</t>
  </si>
  <si>
    <t>AC/DC 12-240 V/50-60 Hz</t>
  </si>
  <si>
    <t>AC/DC 12-240 V/50 - 60 Hz</t>
  </si>
  <si>
    <t xml:space="preserve">Réz ónozott kábelsaru </t>
  </si>
  <si>
    <t>720114-GPH 35X10 KU-V, DIN 46235</t>
  </si>
  <si>
    <t>720118-GPH 50X12 KU-V, DIN 46235</t>
  </si>
  <si>
    <t>720120-GPH 70X10 KU-V, DIN 46235</t>
  </si>
  <si>
    <t xml:space="preserve">Kábelsarú AMP </t>
  </si>
  <si>
    <t>165 297.0</t>
  </si>
  <si>
    <t>Ajánlattevő által megajánlott termék megnevezése</t>
  </si>
  <si>
    <t>Ajánlattvő által megajánlott termék műszaki paraméterei</t>
  </si>
  <si>
    <t>Ajánlati egységár ÁFA nélkül (Ft/Me)</t>
  </si>
  <si>
    <t>Ajánlati érték ÁFA nélkül (Ft)</t>
  </si>
  <si>
    <t>Gyártó</t>
  </si>
  <si>
    <t>Megajánlott termék szállítói anyagszáma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</si>
</sst>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4"/>
  <sheetViews>
    <sheetView tabSelected="1" topLeftCell="A190" workbookViewId="0">
      <selection activeCell="D191" sqref="D191"/>
    </sheetView>
  </sheetViews>
  <sheetFormatPr defaultColWidth="8.85546875" defaultRowHeight="15" x14ac:dyDescent="0.25"/>
  <cols>
    <col min="1" max="1" width="6" style="2" customWidth="1"/>
    <col min="2" max="2" width="14.28515625" style="1" customWidth="1"/>
    <col min="3" max="3" width="40.28515625" style="3" customWidth="1"/>
    <col min="4" max="4" width="37.85546875" style="4" customWidth="1"/>
    <col min="5" max="5" width="8.85546875" style="2"/>
    <col min="6" max="12" width="15.7109375" style="1" customWidth="1"/>
    <col min="13" max="16384" width="8.85546875" style="1"/>
  </cols>
  <sheetData>
    <row r="2" spans="1:19" x14ac:dyDescent="0.25">
      <c r="A2" s="16" t="s">
        <v>274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9" ht="14.45" x14ac:dyDescent="0.3">
      <c r="B3" s="2"/>
      <c r="F3" s="5"/>
    </row>
    <row r="4" spans="1:19" ht="67.900000000000006" customHeight="1" x14ac:dyDescent="0.25">
      <c r="A4" s="6" t="s">
        <v>0</v>
      </c>
      <c r="B4" s="6" t="s">
        <v>276</v>
      </c>
      <c r="C4" s="6" t="s">
        <v>1</v>
      </c>
      <c r="D4" s="7" t="s">
        <v>277</v>
      </c>
      <c r="E4" s="6" t="s">
        <v>2</v>
      </c>
      <c r="F4" s="8" t="s">
        <v>3</v>
      </c>
      <c r="G4" s="8" t="s">
        <v>473</v>
      </c>
      <c r="H4" s="8" t="s">
        <v>474</v>
      </c>
      <c r="I4" s="8" t="s">
        <v>475</v>
      </c>
      <c r="J4" s="8" t="s">
        <v>476</v>
      </c>
      <c r="K4" s="8" t="s">
        <v>477</v>
      </c>
      <c r="L4" s="8" t="s">
        <v>478</v>
      </c>
      <c r="M4" s="8"/>
      <c r="N4" s="8"/>
      <c r="O4" s="8"/>
      <c r="P4" s="8"/>
      <c r="Q4" s="8"/>
      <c r="R4" s="8"/>
      <c r="S4" s="8"/>
    </row>
    <row r="5" spans="1:19" ht="14.45" x14ac:dyDescent="0.3">
      <c r="B5" s="2"/>
      <c r="F5" s="5"/>
    </row>
    <row r="6" spans="1:19" s="13" customFormat="1" x14ac:dyDescent="0.25">
      <c r="A6" s="9" t="s">
        <v>4</v>
      </c>
      <c r="B6" s="9">
        <f>4223310420</f>
        <v>4223310420</v>
      </c>
      <c r="C6" s="10" t="s">
        <v>8</v>
      </c>
      <c r="D6" s="11" t="s">
        <v>9</v>
      </c>
      <c r="E6" s="9" t="s">
        <v>5</v>
      </c>
      <c r="F6" s="12">
        <v>1</v>
      </c>
    </row>
    <row r="7" spans="1:19" s="13" customFormat="1" ht="14.45" x14ac:dyDescent="0.3">
      <c r="A7" s="9" t="s">
        <v>6</v>
      </c>
      <c r="B7" s="9">
        <f>4223310619</f>
        <v>4223310619</v>
      </c>
      <c r="C7" s="10" t="s">
        <v>279</v>
      </c>
      <c r="D7" s="11" t="s">
        <v>278</v>
      </c>
      <c r="E7" s="9" t="s">
        <v>5</v>
      </c>
      <c r="F7" s="12">
        <v>2</v>
      </c>
    </row>
    <row r="8" spans="1:19" s="13" customFormat="1" x14ac:dyDescent="0.25">
      <c r="A8" s="9" t="s">
        <v>7</v>
      </c>
      <c r="B8" s="9">
        <f>4223311704</f>
        <v>4223311704</v>
      </c>
      <c r="C8" s="10" t="s">
        <v>442</v>
      </c>
      <c r="D8" s="11" t="s">
        <v>443</v>
      </c>
      <c r="E8" s="9" t="s">
        <v>5</v>
      </c>
      <c r="F8" s="12">
        <v>5</v>
      </c>
    </row>
    <row r="9" spans="1:19" s="13" customFormat="1" x14ac:dyDescent="0.25">
      <c r="A9" s="9" t="s">
        <v>10</v>
      </c>
      <c r="B9" s="9">
        <f>4223313006</f>
        <v>4223313006</v>
      </c>
      <c r="C9" s="10" t="s">
        <v>280</v>
      </c>
      <c r="D9" s="11" t="s">
        <v>281</v>
      </c>
      <c r="E9" s="9" t="s">
        <v>5</v>
      </c>
      <c r="F9" s="12">
        <v>3</v>
      </c>
    </row>
    <row r="10" spans="1:19" s="13" customFormat="1" ht="14.45" x14ac:dyDescent="0.3">
      <c r="A10" s="9" t="s">
        <v>11</v>
      </c>
      <c r="B10" s="9">
        <f>4223316108</f>
        <v>4223316108</v>
      </c>
      <c r="C10" s="10" t="s">
        <v>15</v>
      </c>
      <c r="D10" s="11" t="s">
        <v>16</v>
      </c>
      <c r="E10" s="9" t="s">
        <v>5</v>
      </c>
      <c r="F10" s="12">
        <v>32</v>
      </c>
    </row>
    <row r="11" spans="1:19" s="13" customFormat="1" ht="30" x14ac:dyDescent="0.25">
      <c r="A11" s="9" t="s">
        <v>12</v>
      </c>
      <c r="B11" s="9">
        <f>4227120010</f>
        <v>4227120010</v>
      </c>
      <c r="C11" s="10" t="s">
        <v>283</v>
      </c>
      <c r="D11" s="11" t="s">
        <v>282</v>
      </c>
      <c r="E11" s="9" t="s">
        <v>5</v>
      </c>
      <c r="F11" s="12">
        <v>3</v>
      </c>
    </row>
    <row r="12" spans="1:19" s="13" customFormat="1" x14ac:dyDescent="0.25">
      <c r="A12" s="9" t="s">
        <v>13</v>
      </c>
      <c r="B12" s="9">
        <f>4227221008</f>
        <v>4227221008</v>
      </c>
      <c r="C12" s="10" t="s">
        <v>444</v>
      </c>
      <c r="D12" s="11" t="s">
        <v>19</v>
      </c>
      <c r="E12" s="9" t="s">
        <v>5</v>
      </c>
      <c r="F12" s="12">
        <v>3</v>
      </c>
    </row>
    <row r="13" spans="1:19" s="13" customFormat="1" x14ac:dyDescent="0.25">
      <c r="A13" s="9" t="s">
        <v>14</v>
      </c>
      <c r="B13" s="9">
        <f>4234940222</f>
        <v>4234940222</v>
      </c>
      <c r="C13" s="10" t="s">
        <v>284</v>
      </c>
      <c r="D13" s="11" t="s">
        <v>285</v>
      </c>
      <c r="E13" s="9" t="s">
        <v>5</v>
      </c>
      <c r="F13" s="12">
        <v>9</v>
      </c>
    </row>
    <row r="14" spans="1:19" s="13" customFormat="1" x14ac:dyDescent="0.25">
      <c r="A14" s="9" t="s">
        <v>17</v>
      </c>
      <c r="B14" s="9">
        <f>4234942110</f>
        <v>4234942110</v>
      </c>
      <c r="C14" s="10" t="s">
        <v>23</v>
      </c>
      <c r="D14" s="11" t="s">
        <v>24</v>
      </c>
      <c r="E14" s="9" t="s">
        <v>5</v>
      </c>
      <c r="F14" s="12">
        <v>109</v>
      </c>
    </row>
    <row r="15" spans="1:19" s="13" customFormat="1" ht="45" x14ac:dyDescent="0.25">
      <c r="A15" s="9" t="s">
        <v>18</v>
      </c>
      <c r="B15" s="9">
        <f>4234943220</f>
        <v>4234943220</v>
      </c>
      <c r="C15" s="10" t="s">
        <v>286</v>
      </c>
      <c r="D15" s="11" t="s">
        <v>287</v>
      </c>
      <c r="E15" s="9" t="s">
        <v>5</v>
      </c>
      <c r="F15" s="12">
        <v>80</v>
      </c>
    </row>
    <row r="16" spans="1:19" s="13" customFormat="1" x14ac:dyDescent="0.25">
      <c r="A16" s="9" t="s">
        <v>20</v>
      </c>
      <c r="B16" s="9">
        <f>4237930017</f>
        <v>4237930017</v>
      </c>
      <c r="C16" s="10" t="s">
        <v>27</v>
      </c>
      <c r="D16" s="11" t="s">
        <v>28</v>
      </c>
      <c r="E16" s="9" t="s">
        <v>5</v>
      </c>
      <c r="F16" s="12">
        <v>2</v>
      </c>
    </row>
    <row r="17" spans="1:6" s="13" customFormat="1" x14ac:dyDescent="0.25">
      <c r="A17" s="9" t="s">
        <v>21</v>
      </c>
      <c r="B17" s="9">
        <f>4249110903</f>
        <v>4249110903</v>
      </c>
      <c r="C17" s="10" t="s">
        <v>30</v>
      </c>
      <c r="D17" s="11" t="s">
        <v>31</v>
      </c>
      <c r="E17" s="9" t="s">
        <v>5</v>
      </c>
      <c r="F17" s="12">
        <v>3</v>
      </c>
    </row>
    <row r="18" spans="1:6" s="13" customFormat="1" ht="45" x14ac:dyDescent="0.25">
      <c r="A18" s="9" t="s">
        <v>22</v>
      </c>
      <c r="B18" s="9">
        <f>4811110010</f>
        <v>4811110010</v>
      </c>
      <c r="C18" s="10" t="s">
        <v>446</v>
      </c>
      <c r="D18" s="11" t="s">
        <v>445</v>
      </c>
      <c r="E18" s="9" t="s">
        <v>5</v>
      </c>
      <c r="F18" s="12">
        <v>151</v>
      </c>
    </row>
    <row r="19" spans="1:6" s="13" customFormat="1" x14ac:dyDescent="0.25">
      <c r="A19" s="9" t="s">
        <v>25</v>
      </c>
      <c r="B19" s="9">
        <f>4811110024</f>
        <v>4811110024</v>
      </c>
      <c r="C19" s="10" t="s">
        <v>35</v>
      </c>
      <c r="D19" s="11" t="s">
        <v>288</v>
      </c>
      <c r="E19" s="9" t="s">
        <v>5</v>
      </c>
      <c r="F19" s="12">
        <v>210</v>
      </c>
    </row>
    <row r="20" spans="1:6" s="13" customFormat="1" x14ac:dyDescent="0.25">
      <c r="A20" s="9" t="s">
        <v>26</v>
      </c>
      <c r="B20" s="9">
        <f>4811110025</f>
        <v>4811110025</v>
      </c>
      <c r="C20" s="10" t="s">
        <v>38</v>
      </c>
      <c r="D20" s="11" t="s">
        <v>36</v>
      </c>
      <c r="E20" s="9" t="s">
        <v>5</v>
      </c>
      <c r="F20" s="12">
        <v>10</v>
      </c>
    </row>
    <row r="21" spans="1:6" s="13" customFormat="1" x14ac:dyDescent="0.25">
      <c r="A21" s="9" t="s">
        <v>29</v>
      </c>
      <c r="B21" s="9">
        <f>4811110026</f>
        <v>4811110026</v>
      </c>
      <c r="C21" s="10" t="s">
        <v>40</v>
      </c>
      <c r="D21" s="11" t="s">
        <v>36</v>
      </c>
      <c r="E21" s="9" t="s">
        <v>5</v>
      </c>
      <c r="F21" s="12">
        <v>9</v>
      </c>
    </row>
    <row r="22" spans="1:6" s="13" customFormat="1" x14ac:dyDescent="0.25">
      <c r="A22" s="9" t="s">
        <v>32</v>
      </c>
      <c r="B22" s="9">
        <f>4811110032</f>
        <v>4811110032</v>
      </c>
      <c r="C22" s="10" t="s">
        <v>42</v>
      </c>
      <c r="D22" s="11" t="s">
        <v>33</v>
      </c>
      <c r="E22" s="9" t="s">
        <v>5</v>
      </c>
      <c r="F22" s="12">
        <v>64</v>
      </c>
    </row>
    <row r="23" spans="1:6" s="13" customFormat="1" x14ac:dyDescent="0.25">
      <c r="A23" s="9" t="s">
        <v>34</v>
      </c>
      <c r="B23" s="9">
        <f>4811110034</f>
        <v>4811110034</v>
      </c>
      <c r="C23" s="10" t="s">
        <v>44</v>
      </c>
      <c r="D23" s="11" t="s">
        <v>45</v>
      </c>
      <c r="E23" s="9" t="s">
        <v>5</v>
      </c>
      <c r="F23" s="12">
        <v>32</v>
      </c>
    </row>
    <row r="24" spans="1:6" s="13" customFormat="1" x14ac:dyDescent="0.25">
      <c r="A24" s="9" t="s">
        <v>37</v>
      </c>
      <c r="B24" s="9">
        <f>4811110047</f>
        <v>4811110047</v>
      </c>
      <c r="C24" s="10" t="s">
        <v>48</v>
      </c>
      <c r="D24" s="11" t="s">
        <v>49</v>
      </c>
      <c r="E24" s="9" t="s">
        <v>5</v>
      </c>
      <c r="F24" s="12">
        <v>9</v>
      </c>
    </row>
    <row r="25" spans="1:6" s="13" customFormat="1" x14ac:dyDescent="0.25">
      <c r="A25" s="9" t="s">
        <v>39</v>
      </c>
      <c r="B25" s="9">
        <f>4811110071</f>
        <v>4811110071</v>
      </c>
      <c r="C25" s="10" t="s">
        <v>424</v>
      </c>
      <c r="D25" s="11" t="s">
        <v>425</v>
      </c>
      <c r="E25" s="9" t="s">
        <v>5</v>
      </c>
      <c r="F25" s="12">
        <v>26</v>
      </c>
    </row>
    <row r="26" spans="1:6" s="13" customFormat="1" x14ac:dyDescent="0.25">
      <c r="A26" s="9" t="s">
        <v>41</v>
      </c>
      <c r="B26" s="9">
        <f>4811110073</f>
        <v>4811110073</v>
      </c>
      <c r="C26" s="10" t="s">
        <v>424</v>
      </c>
      <c r="D26" s="11" t="s">
        <v>426</v>
      </c>
      <c r="E26" s="9" t="s">
        <v>5</v>
      </c>
      <c r="F26" s="12">
        <v>15</v>
      </c>
    </row>
    <row r="27" spans="1:6" s="13" customFormat="1" x14ac:dyDescent="0.25">
      <c r="A27" s="9" t="s">
        <v>43</v>
      </c>
      <c r="B27" s="9">
        <f>4811110075</f>
        <v>4811110075</v>
      </c>
      <c r="C27" s="10" t="s">
        <v>424</v>
      </c>
      <c r="D27" s="11" t="s">
        <v>427</v>
      </c>
      <c r="E27" s="9" t="s">
        <v>5</v>
      </c>
      <c r="F27" s="12">
        <v>41</v>
      </c>
    </row>
    <row r="28" spans="1:6" s="13" customFormat="1" x14ac:dyDescent="0.25">
      <c r="A28" s="9" t="s">
        <v>46</v>
      </c>
      <c r="B28" s="9">
        <f>4811110077</f>
        <v>4811110077</v>
      </c>
      <c r="C28" s="10" t="s">
        <v>428</v>
      </c>
      <c r="D28" s="11" t="s">
        <v>54</v>
      </c>
      <c r="E28" s="9" t="s">
        <v>5</v>
      </c>
      <c r="F28" s="12">
        <v>27</v>
      </c>
    </row>
    <row r="29" spans="1:6" s="13" customFormat="1" x14ac:dyDescent="0.25">
      <c r="A29" s="9" t="s">
        <v>47</v>
      </c>
      <c r="B29" s="9">
        <f>4811110078</f>
        <v>4811110078</v>
      </c>
      <c r="C29" s="10" t="s">
        <v>428</v>
      </c>
      <c r="D29" s="11" t="s">
        <v>56</v>
      </c>
      <c r="E29" s="9" t="s">
        <v>5</v>
      </c>
      <c r="F29" s="12">
        <v>5</v>
      </c>
    </row>
    <row r="30" spans="1:6" s="13" customFormat="1" ht="30" x14ac:dyDescent="0.25">
      <c r="A30" s="9" t="s">
        <v>50</v>
      </c>
      <c r="B30" s="9">
        <f>4811110091</f>
        <v>4811110091</v>
      </c>
      <c r="C30" s="10" t="s">
        <v>447</v>
      </c>
      <c r="D30" s="11" t="s">
        <v>448</v>
      </c>
      <c r="E30" s="9" t="s">
        <v>5</v>
      </c>
      <c r="F30" s="12">
        <v>6</v>
      </c>
    </row>
    <row r="31" spans="1:6" s="13" customFormat="1" ht="30" x14ac:dyDescent="0.25">
      <c r="A31" s="9" t="s">
        <v>51</v>
      </c>
      <c r="B31" s="9">
        <f>4811110094</f>
        <v>4811110094</v>
      </c>
      <c r="C31" s="10" t="s">
        <v>449</v>
      </c>
      <c r="D31" s="11" t="s">
        <v>450</v>
      </c>
      <c r="E31" s="9" t="s">
        <v>5</v>
      </c>
      <c r="F31" s="12">
        <v>1</v>
      </c>
    </row>
    <row r="32" spans="1:6" s="13" customFormat="1" x14ac:dyDescent="0.25">
      <c r="A32" s="9" t="s">
        <v>52</v>
      </c>
      <c r="B32" s="9">
        <f>4811110100</f>
        <v>4811110100</v>
      </c>
      <c r="C32" s="10" t="s">
        <v>286</v>
      </c>
      <c r="D32" s="11" t="s">
        <v>451</v>
      </c>
      <c r="E32" s="9" t="s">
        <v>5</v>
      </c>
      <c r="F32" s="12">
        <v>50</v>
      </c>
    </row>
    <row r="33" spans="1:6" s="13" customFormat="1" x14ac:dyDescent="0.25">
      <c r="A33" s="9" t="s">
        <v>53</v>
      </c>
      <c r="B33" s="9">
        <f>4811110103</f>
        <v>4811110103</v>
      </c>
      <c r="C33" s="10" t="s">
        <v>48</v>
      </c>
      <c r="D33" s="11" t="s">
        <v>61</v>
      </c>
      <c r="E33" s="9" t="s">
        <v>5</v>
      </c>
      <c r="F33" s="12">
        <v>48</v>
      </c>
    </row>
    <row r="34" spans="1:6" s="13" customFormat="1" x14ac:dyDescent="0.25">
      <c r="A34" s="9" t="s">
        <v>55</v>
      </c>
      <c r="B34" s="9">
        <f>4811110110</f>
        <v>4811110110</v>
      </c>
      <c r="C34" s="10" t="s">
        <v>48</v>
      </c>
      <c r="D34" s="11" t="s">
        <v>65</v>
      </c>
      <c r="E34" s="9" t="s">
        <v>5</v>
      </c>
      <c r="F34" s="12">
        <v>17</v>
      </c>
    </row>
    <row r="35" spans="1:6" s="13" customFormat="1" x14ac:dyDescent="0.25">
      <c r="A35" s="9" t="s">
        <v>57</v>
      </c>
      <c r="B35" s="9">
        <f>4811110139</f>
        <v>4811110139</v>
      </c>
      <c r="C35" s="10" t="s">
        <v>286</v>
      </c>
      <c r="D35" s="11" t="s">
        <v>452</v>
      </c>
      <c r="E35" s="9" t="s">
        <v>5</v>
      </c>
      <c r="F35" s="12">
        <v>10</v>
      </c>
    </row>
    <row r="36" spans="1:6" s="13" customFormat="1" x14ac:dyDescent="0.25">
      <c r="A36" s="9" t="s">
        <v>58</v>
      </c>
      <c r="B36" s="9">
        <f>4811110141</f>
        <v>4811110141</v>
      </c>
      <c r="C36" s="10" t="s">
        <v>48</v>
      </c>
      <c r="D36" s="11" t="s">
        <v>68</v>
      </c>
      <c r="E36" s="9" t="s">
        <v>5</v>
      </c>
      <c r="F36" s="12">
        <v>13</v>
      </c>
    </row>
    <row r="37" spans="1:6" s="13" customFormat="1" x14ac:dyDescent="0.25">
      <c r="A37" s="9" t="s">
        <v>59</v>
      </c>
      <c r="B37" s="9">
        <f>4811110410</f>
        <v>4811110410</v>
      </c>
      <c r="C37" s="10" t="s">
        <v>72</v>
      </c>
      <c r="D37" s="11" t="s">
        <v>73</v>
      </c>
      <c r="E37" s="9" t="s">
        <v>5</v>
      </c>
      <c r="F37" s="12">
        <v>48</v>
      </c>
    </row>
    <row r="38" spans="1:6" s="13" customFormat="1" x14ac:dyDescent="0.25">
      <c r="A38" s="9" t="s">
        <v>60</v>
      </c>
      <c r="B38" s="9">
        <f>4811110411</f>
        <v>4811110411</v>
      </c>
      <c r="C38" s="10" t="s">
        <v>75</v>
      </c>
      <c r="D38" s="11" t="s">
        <v>76</v>
      </c>
      <c r="E38" s="9" t="s">
        <v>5</v>
      </c>
      <c r="F38" s="12">
        <v>12</v>
      </c>
    </row>
    <row r="39" spans="1:6" s="13" customFormat="1" x14ac:dyDescent="0.25">
      <c r="A39" s="9" t="s">
        <v>62</v>
      </c>
      <c r="B39" s="9">
        <v>4811110602</v>
      </c>
      <c r="C39" s="10" t="s">
        <v>290</v>
      </c>
      <c r="D39" s="11" t="s">
        <v>289</v>
      </c>
      <c r="E39" s="9" t="s">
        <v>5</v>
      </c>
      <c r="F39" s="12">
        <v>650</v>
      </c>
    </row>
    <row r="40" spans="1:6" s="13" customFormat="1" x14ac:dyDescent="0.25">
      <c r="A40" s="9" t="s">
        <v>63</v>
      </c>
      <c r="B40" s="9">
        <f>4811110603</f>
        <v>4811110603</v>
      </c>
      <c r="C40" s="10" t="s">
        <v>79</v>
      </c>
      <c r="D40" s="11" t="s">
        <v>80</v>
      </c>
      <c r="E40" s="9" t="s">
        <v>5</v>
      </c>
      <c r="F40" s="12">
        <v>582</v>
      </c>
    </row>
    <row r="41" spans="1:6" s="13" customFormat="1" x14ac:dyDescent="0.25">
      <c r="A41" s="9" t="s">
        <v>64</v>
      </c>
      <c r="B41" s="9">
        <f>4811110604</f>
        <v>4811110604</v>
      </c>
      <c r="C41" s="10" t="s">
        <v>82</v>
      </c>
      <c r="D41" s="11" t="s">
        <v>83</v>
      </c>
      <c r="E41" s="9" t="s">
        <v>5</v>
      </c>
      <c r="F41" s="12">
        <v>300</v>
      </c>
    </row>
    <row r="42" spans="1:6" s="13" customFormat="1" x14ac:dyDescent="0.25">
      <c r="A42" s="9" t="s">
        <v>66</v>
      </c>
      <c r="B42" s="9">
        <f>4811110605</f>
        <v>4811110605</v>
      </c>
      <c r="C42" s="10" t="s">
        <v>85</v>
      </c>
      <c r="D42" s="11" t="s">
        <v>86</v>
      </c>
      <c r="E42" s="9" t="s">
        <v>5</v>
      </c>
      <c r="F42" s="12">
        <v>20</v>
      </c>
    </row>
    <row r="43" spans="1:6" s="13" customFormat="1" ht="30" x14ac:dyDescent="0.25">
      <c r="A43" s="9" t="s">
        <v>67</v>
      </c>
      <c r="B43" s="9">
        <f>4811110641</f>
        <v>4811110641</v>
      </c>
      <c r="C43" s="10" t="s">
        <v>453</v>
      </c>
      <c r="D43" s="11" t="s">
        <v>454</v>
      </c>
      <c r="E43" s="9" t="s">
        <v>5</v>
      </c>
      <c r="F43" s="12">
        <v>50</v>
      </c>
    </row>
    <row r="44" spans="1:6" s="13" customFormat="1" ht="30" x14ac:dyDescent="0.25">
      <c r="A44" s="9" t="s">
        <v>69</v>
      </c>
      <c r="B44" s="9">
        <f>4811110658</f>
        <v>4811110658</v>
      </c>
      <c r="C44" s="10" t="s">
        <v>453</v>
      </c>
      <c r="D44" s="11" t="s">
        <v>455</v>
      </c>
      <c r="E44" s="9" t="s">
        <v>5</v>
      </c>
      <c r="F44" s="12">
        <v>163</v>
      </c>
    </row>
    <row r="45" spans="1:6" s="13" customFormat="1" ht="30" x14ac:dyDescent="0.25">
      <c r="A45" s="9" t="s">
        <v>70</v>
      </c>
      <c r="B45" s="9">
        <f>4811110660</f>
        <v>4811110660</v>
      </c>
      <c r="C45" s="10" t="s">
        <v>456</v>
      </c>
      <c r="D45" s="11" t="s">
        <v>457</v>
      </c>
      <c r="E45" s="9" t="s">
        <v>5</v>
      </c>
      <c r="F45" s="12">
        <v>5</v>
      </c>
    </row>
    <row r="46" spans="1:6" s="13" customFormat="1" ht="30" x14ac:dyDescent="0.25">
      <c r="A46" s="9" t="s">
        <v>71</v>
      </c>
      <c r="B46" s="9">
        <f>4811110664</f>
        <v>4811110664</v>
      </c>
      <c r="C46" s="10" t="s">
        <v>459</v>
      </c>
      <c r="D46" s="11" t="s">
        <v>458</v>
      </c>
      <c r="E46" s="9" t="s">
        <v>5</v>
      </c>
      <c r="F46" s="12">
        <v>35</v>
      </c>
    </row>
    <row r="47" spans="1:6" s="13" customFormat="1" ht="30" x14ac:dyDescent="0.25">
      <c r="A47" s="9" t="s">
        <v>74</v>
      </c>
      <c r="B47" s="9">
        <f>4811110670</f>
        <v>4811110670</v>
      </c>
      <c r="C47" s="10" t="s">
        <v>453</v>
      </c>
      <c r="D47" s="11" t="s">
        <v>460</v>
      </c>
      <c r="E47" s="9" t="s">
        <v>5</v>
      </c>
      <c r="F47" s="12">
        <v>27</v>
      </c>
    </row>
    <row r="48" spans="1:6" s="13" customFormat="1" x14ac:dyDescent="0.25">
      <c r="A48" s="9" t="s">
        <v>77</v>
      </c>
      <c r="B48" s="9">
        <f>4811510201</f>
        <v>4811510201</v>
      </c>
      <c r="C48" s="10" t="s">
        <v>462</v>
      </c>
      <c r="D48" s="11" t="s">
        <v>461</v>
      </c>
      <c r="E48" s="9" t="s">
        <v>5</v>
      </c>
      <c r="F48" s="12">
        <v>32</v>
      </c>
    </row>
    <row r="49" spans="1:6" s="13" customFormat="1" ht="30" x14ac:dyDescent="0.25">
      <c r="A49" s="9" t="s">
        <v>78</v>
      </c>
      <c r="B49" s="9">
        <f>4811510401</f>
        <v>4811510401</v>
      </c>
      <c r="C49" s="10" t="s">
        <v>463</v>
      </c>
      <c r="D49" s="11" t="s">
        <v>465</v>
      </c>
      <c r="E49" s="9" t="s">
        <v>5</v>
      </c>
      <c r="F49" s="12">
        <v>33</v>
      </c>
    </row>
    <row r="50" spans="1:6" s="13" customFormat="1" ht="30" x14ac:dyDescent="0.25">
      <c r="A50" s="9" t="s">
        <v>81</v>
      </c>
      <c r="B50" s="9">
        <f>4811510402</f>
        <v>4811510402</v>
      </c>
      <c r="C50" s="10" t="s">
        <v>464</v>
      </c>
      <c r="D50" s="11" t="s">
        <v>466</v>
      </c>
      <c r="E50" s="9" t="s">
        <v>5</v>
      </c>
      <c r="F50" s="12">
        <v>19</v>
      </c>
    </row>
    <row r="51" spans="1:6" s="13" customFormat="1" x14ac:dyDescent="0.25">
      <c r="A51" s="9" t="s">
        <v>84</v>
      </c>
      <c r="B51" s="9">
        <f>4811510526</f>
        <v>4811510526</v>
      </c>
      <c r="C51" s="10" t="s">
        <v>98</v>
      </c>
      <c r="D51" s="11" t="s">
        <v>99</v>
      </c>
      <c r="E51" s="9" t="s">
        <v>5</v>
      </c>
      <c r="F51" s="12">
        <v>5</v>
      </c>
    </row>
    <row r="52" spans="1:6" s="13" customFormat="1" x14ac:dyDescent="0.25">
      <c r="A52" s="9" t="s">
        <v>87</v>
      </c>
      <c r="B52" s="9">
        <f>4811510527</f>
        <v>4811510527</v>
      </c>
      <c r="C52" s="10" t="s">
        <v>98</v>
      </c>
      <c r="D52" s="11" t="s">
        <v>101</v>
      </c>
      <c r="E52" s="9" t="s">
        <v>5</v>
      </c>
      <c r="F52" s="12">
        <v>7</v>
      </c>
    </row>
    <row r="53" spans="1:6" s="13" customFormat="1" x14ac:dyDescent="0.25">
      <c r="A53" s="9" t="s">
        <v>88</v>
      </c>
      <c r="B53" s="9">
        <f>4811510628</f>
        <v>4811510628</v>
      </c>
      <c r="C53" s="10" t="s">
        <v>103</v>
      </c>
      <c r="D53" s="11" t="s">
        <v>104</v>
      </c>
      <c r="E53" s="9" t="s">
        <v>5</v>
      </c>
      <c r="F53" s="12">
        <v>11</v>
      </c>
    </row>
    <row r="54" spans="1:6" s="13" customFormat="1" x14ac:dyDescent="0.25">
      <c r="A54" s="9" t="s">
        <v>89</v>
      </c>
      <c r="B54" s="9">
        <f>4811510658</f>
        <v>4811510658</v>
      </c>
      <c r="C54" s="10" t="s">
        <v>106</v>
      </c>
      <c r="D54" s="11" t="s">
        <v>107</v>
      </c>
      <c r="E54" s="9" t="s">
        <v>5</v>
      </c>
      <c r="F54" s="12">
        <v>5</v>
      </c>
    </row>
    <row r="55" spans="1:6" s="13" customFormat="1" x14ac:dyDescent="0.25">
      <c r="A55" s="9" t="s">
        <v>90</v>
      </c>
      <c r="B55" s="9">
        <f>4811810005</f>
        <v>4811810005</v>
      </c>
      <c r="C55" s="10" t="s">
        <v>109</v>
      </c>
      <c r="D55" s="11" t="s">
        <v>110</v>
      </c>
      <c r="E55" s="9" t="s">
        <v>5</v>
      </c>
      <c r="F55" s="12">
        <v>12</v>
      </c>
    </row>
    <row r="56" spans="1:6" s="13" customFormat="1" x14ac:dyDescent="0.25">
      <c r="A56" s="9" t="s">
        <v>91</v>
      </c>
      <c r="B56" s="9">
        <f>4813310201</f>
        <v>4813310201</v>
      </c>
      <c r="C56" s="10" t="s">
        <v>113</v>
      </c>
      <c r="D56" s="11" t="s">
        <v>114</v>
      </c>
      <c r="E56" s="9" t="s">
        <v>5</v>
      </c>
      <c r="F56" s="12">
        <v>50</v>
      </c>
    </row>
    <row r="57" spans="1:6" s="13" customFormat="1" x14ac:dyDescent="0.25">
      <c r="A57" s="9" t="s">
        <v>92</v>
      </c>
      <c r="B57" s="9">
        <f>4813310424</f>
        <v>4813310424</v>
      </c>
      <c r="C57" s="10" t="s">
        <v>116</v>
      </c>
      <c r="D57" s="11" t="s">
        <v>117</v>
      </c>
      <c r="E57" s="9" t="s">
        <v>5</v>
      </c>
      <c r="F57" s="12">
        <v>151</v>
      </c>
    </row>
    <row r="58" spans="1:6" s="13" customFormat="1" x14ac:dyDescent="0.25">
      <c r="A58" s="9" t="s">
        <v>94</v>
      </c>
      <c r="B58" s="9">
        <f>4813310520</f>
        <v>4813310520</v>
      </c>
      <c r="C58" s="10" t="s">
        <v>119</v>
      </c>
      <c r="D58" s="11" t="s">
        <v>120</v>
      </c>
      <c r="E58" s="9" t="s">
        <v>5</v>
      </c>
      <c r="F58" s="12">
        <v>8</v>
      </c>
    </row>
    <row r="59" spans="1:6" s="13" customFormat="1" x14ac:dyDescent="0.25">
      <c r="A59" s="9" t="s">
        <v>95</v>
      </c>
      <c r="B59" s="9">
        <f>4813311502</f>
        <v>4813311502</v>
      </c>
      <c r="C59" s="10" t="s">
        <v>93</v>
      </c>
      <c r="D59" s="11" t="s">
        <v>122</v>
      </c>
      <c r="E59" s="9" t="s">
        <v>5</v>
      </c>
      <c r="F59" s="12">
        <v>50</v>
      </c>
    </row>
    <row r="60" spans="1:6" s="13" customFormat="1" x14ac:dyDescent="0.25">
      <c r="A60" s="9" t="s">
        <v>96</v>
      </c>
      <c r="B60" s="9">
        <f>4819910092</f>
        <v>4819910092</v>
      </c>
      <c r="C60" s="10" t="s">
        <v>429</v>
      </c>
      <c r="D60" s="11" t="s">
        <v>431</v>
      </c>
      <c r="E60" s="9" t="s">
        <v>5</v>
      </c>
      <c r="F60" s="12">
        <v>123</v>
      </c>
    </row>
    <row r="61" spans="1:6" s="13" customFormat="1" x14ac:dyDescent="0.25">
      <c r="A61" s="9" t="s">
        <v>97</v>
      </c>
      <c r="B61" s="9">
        <f>4819910093</f>
        <v>4819910093</v>
      </c>
      <c r="C61" s="10" t="s">
        <v>429</v>
      </c>
      <c r="D61" s="11" t="s">
        <v>430</v>
      </c>
      <c r="E61" s="9" t="s">
        <v>5</v>
      </c>
      <c r="F61" s="12">
        <v>27</v>
      </c>
    </row>
    <row r="62" spans="1:6" s="13" customFormat="1" x14ac:dyDescent="0.25">
      <c r="A62" s="9" t="s">
        <v>100</v>
      </c>
      <c r="B62" s="9">
        <f>4819910102</f>
        <v>4819910102</v>
      </c>
      <c r="C62" s="10" t="s">
        <v>432</v>
      </c>
      <c r="D62" s="11" t="s">
        <v>433</v>
      </c>
      <c r="E62" s="9" t="s">
        <v>5</v>
      </c>
      <c r="F62" s="12">
        <v>50</v>
      </c>
    </row>
    <row r="63" spans="1:6" s="13" customFormat="1" x14ac:dyDescent="0.25">
      <c r="A63" s="9" t="s">
        <v>102</v>
      </c>
      <c r="B63" s="9">
        <f>4819910284</f>
        <v>4819910284</v>
      </c>
      <c r="C63" s="10" t="s">
        <v>127</v>
      </c>
      <c r="D63" s="11" t="s">
        <v>36</v>
      </c>
      <c r="E63" s="9" t="s">
        <v>5</v>
      </c>
      <c r="F63" s="12">
        <v>111</v>
      </c>
    </row>
    <row r="64" spans="1:6" s="13" customFormat="1" x14ac:dyDescent="0.25">
      <c r="A64" s="9" t="s">
        <v>105</v>
      </c>
      <c r="B64" s="9">
        <f>4819910303</f>
        <v>4819910303</v>
      </c>
      <c r="C64" s="10" t="s">
        <v>129</v>
      </c>
      <c r="D64" s="11" t="s">
        <v>130</v>
      </c>
      <c r="E64" s="9" t="s">
        <v>5</v>
      </c>
      <c r="F64" s="12">
        <v>3</v>
      </c>
    </row>
    <row r="65" spans="1:10" s="13" customFormat="1" x14ac:dyDescent="0.25">
      <c r="A65" s="9" t="s">
        <v>108</v>
      </c>
      <c r="B65" s="9">
        <f>4819910306</f>
        <v>4819910306</v>
      </c>
      <c r="C65" s="10" t="s">
        <v>129</v>
      </c>
      <c r="D65" s="11" t="s">
        <v>132</v>
      </c>
      <c r="E65" s="9" t="s">
        <v>5</v>
      </c>
      <c r="F65" s="12">
        <v>306</v>
      </c>
    </row>
    <row r="66" spans="1:10" s="13" customFormat="1" ht="45" x14ac:dyDescent="0.25">
      <c r="A66" s="9" t="s">
        <v>111</v>
      </c>
      <c r="B66" s="9">
        <f>4819910315</f>
        <v>4819910315</v>
      </c>
      <c r="C66" s="10" t="s">
        <v>291</v>
      </c>
      <c r="D66" s="11" t="s">
        <v>292</v>
      </c>
      <c r="E66" s="9" t="s">
        <v>5</v>
      </c>
      <c r="F66" s="12">
        <v>19</v>
      </c>
    </row>
    <row r="67" spans="1:10" s="13" customFormat="1" ht="14.45" x14ac:dyDescent="0.3">
      <c r="A67" s="9" t="s">
        <v>112</v>
      </c>
      <c r="B67" s="9">
        <f>4819910316</f>
        <v>4819910316</v>
      </c>
      <c r="C67" s="10" t="s">
        <v>434</v>
      </c>
      <c r="D67" s="11" t="s">
        <v>435</v>
      </c>
      <c r="E67" s="9" t="s">
        <v>5</v>
      </c>
      <c r="F67" s="12">
        <v>305</v>
      </c>
    </row>
    <row r="68" spans="1:10" s="13" customFormat="1" x14ac:dyDescent="0.25">
      <c r="A68" s="9" t="s">
        <v>115</v>
      </c>
      <c r="B68" s="9">
        <f>4822110080</f>
        <v>4822110080</v>
      </c>
      <c r="C68" s="10" t="s">
        <v>136</v>
      </c>
      <c r="D68" s="11" t="s">
        <v>137</v>
      </c>
      <c r="E68" s="9" t="s">
        <v>5</v>
      </c>
      <c r="F68" s="12">
        <v>18</v>
      </c>
    </row>
    <row r="69" spans="1:10" s="13" customFormat="1" x14ac:dyDescent="0.25">
      <c r="A69" s="9" t="s">
        <v>118</v>
      </c>
      <c r="B69" s="9">
        <f>4822110083</f>
        <v>4822110083</v>
      </c>
      <c r="C69" s="10" t="s">
        <v>139</v>
      </c>
      <c r="D69" s="11" t="s">
        <v>140</v>
      </c>
      <c r="E69" s="9" t="s">
        <v>5</v>
      </c>
      <c r="F69" s="12">
        <v>3</v>
      </c>
    </row>
    <row r="70" spans="1:10" s="13" customFormat="1" x14ac:dyDescent="0.25">
      <c r="A70" s="9" t="s">
        <v>121</v>
      </c>
      <c r="B70" s="9">
        <f>8252260000</f>
        <v>8252260000</v>
      </c>
      <c r="C70" s="10" t="s">
        <v>142</v>
      </c>
      <c r="D70" s="11" t="s">
        <v>143</v>
      </c>
      <c r="E70" s="9" t="s">
        <v>5</v>
      </c>
      <c r="F70" s="12">
        <v>1</v>
      </c>
    </row>
    <row r="71" spans="1:10" ht="14.45" x14ac:dyDescent="0.3">
      <c r="B71" s="2"/>
      <c r="F71" s="5">
        <f>SUM(F6:F70)</f>
        <v>4237</v>
      </c>
    </row>
    <row r="72" spans="1:10" x14ac:dyDescent="0.25">
      <c r="A72" s="16" t="s">
        <v>275</v>
      </c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14.45" x14ac:dyDescent="0.3">
      <c r="A73" s="14"/>
      <c r="B73" s="14"/>
      <c r="C73" s="15"/>
      <c r="D73" s="15"/>
      <c r="E73" s="14"/>
      <c r="F73" s="14"/>
    </row>
    <row r="74" spans="1:10" ht="60" x14ac:dyDescent="0.25">
      <c r="A74" s="6" t="s">
        <v>0</v>
      </c>
      <c r="B74" s="6" t="s">
        <v>276</v>
      </c>
      <c r="C74" s="6" t="s">
        <v>1</v>
      </c>
      <c r="D74" s="7" t="s">
        <v>277</v>
      </c>
      <c r="E74" s="6" t="s">
        <v>2</v>
      </c>
      <c r="F74" s="8" t="s">
        <v>3</v>
      </c>
      <c r="G74" s="8" t="s">
        <v>473</v>
      </c>
      <c r="H74" s="8" t="s">
        <v>474</v>
      </c>
      <c r="I74" s="8" t="s">
        <v>475</v>
      </c>
      <c r="J74" s="8" t="s">
        <v>476</v>
      </c>
    </row>
    <row r="75" spans="1:10" ht="14.45" x14ac:dyDescent="0.3">
      <c r="B75" s="2"/>
      <c r="F75" s="5"/>
    </row>
    <row r="76" spans="1:10" x14ac:dyDescent="0.25">
      <c r="A76" s="2" t="s">
        <v>4</v>
      </c>
      <c r="B76" s="2">
        <v>4371325402</v>
      </c>
      <c r="C76" s="3" t="s">
        <v>144</v>
      </c>
      <c r="D76" s="4" t="s">
        <v>145</v>
      </c>
      <c r="E76" s="2" t="s">
        <v>5</v>
      </c>
      <c r="F76" s="1">
        <v>143</v>
      </c>
    </row>
    <row r="77" spans="1:10" x14ac:dyDescent="0.25">
      <c r="A77" s="2" t="s">
        <v>6</v>
      </c>
      <c r="B77" s="2">
        <v>4371325403</v>
      </c>
      <c r="C77" s="3" t="s">
        <v>144</v>
      </c>
      <c r="D77" s="4" t="s">
        <v>146</v>
      </c>
      <c r="E77" s="2" t="s">
        <v>5</v>
      </c>
      <c r="F77" s="1">
        <v>464</v>
      </c>
    </row>
    <row r="78" spans="1:10" x14ac:dyDescent="0.25">
      <c r="A78" s="2" t="s">
        <v>7</v>
      </c>
      <c r="B78" s="2">
        <v>4371325404</v>
      </c>
      <c r="C78" s="3" t="s">
        <v>144</v>
      </c>
      <c r="D78" s="4" t="s">
        <v>147</v>
      </c>
      <c r="E78" s="2" t="s">
        <v>5</v>
      </c>
      <c r="F78" s="1">
        <v>542</v>
      </c>
    </row>
    <row r="79" spans="1:10" x14ac:dyDescent="0.25">
      <c r="A79" s="2" t="s">
        <v>10</v>
      </c>
      <c r="B79" s="2">
        <v>4371325405</v>
      </c>
      <c r="C79" s="3" t="s">
        <v>144</v>
      </c>
      <c r="D79" s="4" t="s">
        <v>148</v>
      </c>
      <c r="E79" s="2" t="s">
        <v>5</v>
      </c>
      <c r="F79" s="1">
        <v>476</v>
      </c>
    </row>
    <row r="80" spans="1:10" x14ac:dyDescent="0.25">
      <c r="A80" s="2" t="s">
        <v>11</v>
      </c>
      <c r="B80" s="2">
        <v>4371325461</v>
      </c>
      <c r="C80" s="3" t="s">
        <v>422</v>
      </c>
      <c r="D80" s="4" t="s">
        <v>150</v>
      </c>
      <c r="E80" s="2" t="s">
        <v>5</v>
      </c>
      <c r="F80" s="1">
        <v>1331</v>
      </c>
    </row>
    <row r="81" spans="1:6" x14ac:dyDescent="0.25">
      <c r="A81" s="2" t="s">
        <v>12</v>
      </c>
      <c r="B81" s="2">
        <v>4371325462</v>
      </c>
      <c r="C81" s="3" t="s">
        <v>149</v>
      </c>
      <c r="D81" s="4" t="s">
        <v>151</v>
      </c>
      <c r="E81" s="2" t="s">
        <v>5</v>
      </c>
      <c r="F81" s="1">
        <v>731</v>
      </c>
    </row>
    <row r="82" spans="1:6" x14ac:dyDescent="0.25">
      <c r="A82" s="2" t="s">
        <v>13</v>
      </c>
      <c r="B82" s="2">
        <v>4371329152</v>
      </c>
      <c r="C82" s="3" t="s">
        <v>346</v>
      </c>
      <c r="D82" s="4" t="s">
        <v>347</v>
      </c>
      <c r="E82" s="2" t="s">
        <v>5</v>
      </c>
      <c r="F82" s="1">
        <v>650</v>
      </c>
    </row>
    <row r="83" spans="1:6" x14ac:dyDescent="0.25">
      <c r="A83" s="2" t="s">
        <v>14</v>
      </c>
      <c r="B83" s="2">
        <v>4371330016</v>
      </c>
      <c r="C83" s="3" t="s">
        <v>152</v>
      </c>
      <c r="D83" s="4" t="s">
        <v>153</v>
      </c>
      <c r="E83" s="2" t="s">
        <v>5</v>
      </c>
      <c r="F83" s="1">
        <v>242</v>
      </c>
    </row>
    <row r="84" spans="1:6" x14ac:dyDescent="0.25">
      <c r="A84" s="2" t="s">
        <v>17</v>
      </c>
      <c r="B84" s="2">
        <v>4371330054</v>
      </c>
      <c r="C84" s="3" t="s">
        <v>154</v>
      </c>
      <c r="D84" s="4" t="s">
        <v>155</v>
      </c>
      <c r="E84" s="2" t="s">
        <v>5</v>
      </c>
      <c r="F84" s="1">
        <v>100</v>
      </c>
    </row>
    <row r="85" spans="1:6" x14ac:dyDescent="0.25">
      <c r="A85" s="2" t="s">
        <v>18</v>
      </c>
      <c r="B85" s="2">
        <v>4371330701</v>
      </c>
      <c r="C85" s="3" t="s">
        <v>156</v>
      </c>
      <c r="D85" s="4" t="s">
        <v>157</v>
      </c>
      <c r="E85" s="2" t="s">
        <v>5</v>
      </c>
      <c r="F85" s="1">
        <v>2212</v>
      </c>
    </row>
    <row r="86" spans="1:6" x14ac:dyDescent="0.25">
      <c r="A86" s="2" t="s">
        <v>20</v>
      </c>
      <c r="B86" s="2">
        <v>4371330703</v>
      </c>
      <c r="C86" s="3" t="s">
        <v>156</v>
      </c>
      <c r="D86" s="4" t="s">
        <v>158</v>
      </c>
      <c r="E86" s="2" t="s">
        <v>5</v>
      </c>
      <c r="F86" s="1">
        <v>1246</v>
      </c>
    </row>
    <row r="87" spans="1:6" x14ac:dyDescent="0.25">
      <c r="A87" s="2" t="s">
        <v>21</v>
      </c>
      <c r="B87" s="2">
        <v>4371335415</v>
      </c>
      <c r="C87" s="3" t="s">
        <v>159</v>
      </c>
      <c r="D87" s="4" t="s">
        <v>160</v>
      </c>
      <c r="E87" s="2" t="s">
        <v>5</v>
      </c>
      <c r="F87" s="1">
        <v>30</v>
      </c>
    </row>
    <row r="88" spans="1:6" x14ac:dyDescent="0.25">
      <c r="A88" s="2" t="s">
        <v>22</v>
      </c>
      <c r="B88" s="2">
        <v>4371335417</v>
      </c>
      <c r="C88" s="3" t="s">
        <v>161</v>
      </c>
      <c r="D88" s="4" t="s">
        <v>162</v>
      </c>
      <c r="E88" s="2" t="s">
        <v>5</v>
      </c>
      <c r="F88" s="1">
        <v>30</v>
      </c>
    </row>
    <row r="89" spans="1:6" x14ac:dyDescent="0.25">
      <c r="A89" s="2" t="s">
        <v>25</v>
      </c>
      <c r="B89" s="2">
        <v>4371336935</v>
      </c>
      <c r="C89" s="3" t="s">
        <v>163</v>
      </c>
      <c r="D89" s="4" t="s">
        <v>164</v>
      </c>
      <c r="E89" s="2" t="s">
        <v>5</v>
      </c>
      <c r="F89" s="1">
        <v>446</v>
      </c>
    </row>
    <row r="90" spans="1:6" x14ac:dyDescent="0.25">
      <c r="A90" s="2" t="s">
        <v>26</v>
      </c>
      <c r="B90" s="2">
        <v>4371336950</v>
      </c>
      <c r="C90" s="3" t="s">
        <v>163</v>
      </c>
      <c r="D90" s="4" t="s">
        <v>165</v>
      </c>
      <c r="E90" s="2" t="s">
        <v>5</v>
      </c>
      <c r="F90" s="1">
        <v>46</v>
      </c>
    </row>
    <row r="91" spans="1:6" x14ac:dyDescent="0.25">
      <c r="A91" s="2" t="s">
        <v>29</v>
      </c>
      <c r="B91" s="2">
        <f>4371336970</f>
        <v>4371336970</v>
      </c>
      <c r="C91" s="3" t="s">
        <v>163</v>
      </c>
      <c r="D91" s="4" t="s">
        <v>166</v>
      </c>
      <c r="E91" s="2" t="s">
        <v>5</v>
      </c>
      <c r="F91" s="1">
        <v>23</v>
      </c>
    </row>
    <row r="92" spans="1:6" x14ac:dyDescent="0.25">
      <c r="A92" s="2" t="s">
        <v>32</v>
      </c>
      <c r="B92" s="2">
        <f>4371337050</f>
        <v>4371337050</v>
      </c>
      <c r="C92" s="3" t="s">
        <v>167</v>
      </c>
      <c r="D92" s="4" t="s">
        <v>168</v>
      </c>
      <c r="E92" s="2" t="s">
        <v>5</v>
      </c>
      <c r="F92" s="1">
        <v>37</v>
      </c>
    </row>
    <row r="93" spans="1:6" x14ac:dyDescent="0.25">
      <c r="A93" s="2" t="s">
        <v>34</v>
      </c>
      <c r="B93" s="2">
        <f>4371337070</f>
        <v>4371337070</v>
      </c>
      <c r="C93" s="3" t="s">
        <v>167</v>
      </c>
      <c r="D93" s="4" t="s">
        <v>169</v>
      </c>
      <c r="E93" s="2" t="s">
        <v>5</v>
      </c>
      <c r="F93" s="1">
        <v>172</v>
      </c>
    </row>
    <row r="94" spans="1:6" x14ac:dyDescent="0.25">
      <c r="A94" s="2" t="s">
        <v>37</v>
      </c>
      <c r="B94" s="2">
        <f>4371337095</f>
        <v>4371337095</v>
      </c>
      <c r="C94" s="3" t="s">
        <v>167</v>
      </c>
      <c r="D94" s="4" t="s">
        <v>170</v>
      </c>
      <c r="E94" s="2" t="s">
        <v>5</v>
      </c>
      <c r="F94" s="1">
        <v>102</v>
      </c>
    </row>
    <row r="95" spans="1:6" x14ac:dyDescent="0.25">
      <c r="A95" s="2" t="s">
        <v>39</v>
      </c>
      <c r="B95" s="2">
        <f>4371337135</f>
        <v>4371337135</v>
      </c>
      <c r="C95" s="3" t="s">
        <v>171</v>
      </c>
      <c r="D95" s="4" t="s">
        <v>172</v>
      </c>
      <c r="E95" s="2" t="s">
        <v>5</v>
      </c>
      <c r="F95" s="1">
        <v>1168</v>
      </c>
    </row>
    <row r="96" spans="1:6" x14ac:dyDescent="0.25">
      <c r="A96" s="2" t="s">
        <v>41</v>
      </c>
      <c r="B96" s="2">
        <f>4371337150</f>
        <v>4371337150</v>
      </c>
      <c r="C96" s="3" t="s">
        <v>173</v>
      </c>
      <c r="D96" s="4" t="s">
        <v>174</v>
      </c>
      <c r="E96" s="2" t="s">
        <v>5</v>
      </c>
      <c r="F96" s="1">
        <v>123</v>
      </c>
    </row>
    <row r="97" spans="1:6" x14ac:dyDescent="0.25">
      <c r="A97" s="2" t="s">
        <v>43</v>
      </c>
      <c r="B97" s="2">
        <f>4371337151</f>
        <v>4371337151</v>
      </c>
      <c r="C97" s="3" t="s">
        <v>175</v>
      </c>
      <c r="D97" s="4" t="s">
        <v>176</v>
      </c>
      <c r="E97" s="2" t="s">
        <v>5</v>
      </c>
      <c r="F97" s="1">
        <v>100</v>
      </c>
    </row>
    <row r="98" spans="1:6" x14ac:dyDescent="0.25">
      <c r="A98" s="2" t="s">
        <v>46</v>
      </c>
      <c r="B98" s="2">
        <f>4371337314</f>
        <v>4371337314</v>
      </c>
      <c r="C98" s="3" t="s">
        <v>467</v>
      </c>
      <c r="D98" s="4" t="s">
        <v>469</v>
      </c>
      <c r="E98" s="2" t="s">
        <v>5</v>
      </c>
      <c r="F98" s="1">
        <v>100</v>
      </c>
    </row>
    <row r="99" spans="1:6" x14ac:dyDescent="0.25">
      <c r="A99" s="2" t="s">
        <v>47</v>
      </c>
      <c r="B99" s="2">
        <f>4371337315</f>
        <v>4371337315</v>
      </c>
      <c r="C99" s="3" t="s">
        <v>467</v>
      </c>
      <c r="D99" s="4" t="s">
        <v>468</v>
      </c>
      <c r="E99" s="2" t="s">
        <v>5</v>
      </c>
      <c r="F99" s="1">
        <v>300</v>
      </c>
    </row>
    <row r="100" spans="1:6" x14ac:dyDescent="0.25">
      <c r="A100" s="2" t="s">
        <v>50</v>
      </c>
      <c r="B100" s="2">
        <f>4371337318</f>
        <v>4371337318</v>
      </c>
      <c r="C100" s="3" t="s">
        <v>467</v>
      </c>
      <c r="D100" s="4" t="s">
        <v>470</v>
      </c>
      <c r="E100" s="2" t="s">
        <v>5</v>
      </c>
      <c r="F100" s="1">
        <v>300</v>
      </c>
    </row>
    <row r="101" spans="1:6" x14ac:dyDescent="0.25">
      <c r="A101" s="2" t="s">
        <v>51</v>
      </c>
      <c r="B101" s="2">
        <f>4371337465</f>
        <v>4371337465</v>
      </c>
      <c r="C101" s="3" t="s">
        <v>471</v>
      </c>
      <c r="D101" s="4" t="s">
        <v>472</v>
      </c>
      <c r="E101" s="2" t="s">
        <v>5</v>
      </c>
      <c r="F101" s="1">
        <v>20</v>
      </c>
    </row>
    <row r="102" spans="1:6" x14ac:dyDescent="0.25">
      <c r="A102" s="2" t="s">
        <v>52</v>
      </c>
      <c r="B102" s="2">
        <f>4371337466</f>
        <v>4371337466</v>
      </c>
      <c r="C102" s="3" t="s">
        <v>177</v>
      </c>
      <c r="D102" s="4" t="s">
        <v>178</v>
      </c>
      <c r="E102" s="2" t="s">
        <v>5</v>
      </c>
      <c r="F102" s="1">
        <v>100</v>
      </c>
    </row>
    <row r="103" spans="1:6" x14ac:dyDescent="0.25">
      <c r="A103" s="2" t="s">
        <v>53</v>
      </c>
      <c r="B103" s="2">
        <f>4371338154</f>
        <v>4371338154</v>
      </c>
      <c r="C103" s="3" t="s">
        <v>179</v>
      </c>
      <c r="D103" s="4" t="s">
        <v>180</v>
      </c>
      <c r="E103" s="2" t="s">
        <v>5</v>
      </c>
      <c r="F103" s="1">
        <v>10</v>
      </c>
    </row>
    <row r="104" spans="1:6" x14ac:dyDescent="0.25">
      <c r="A104" s="2" t="s">
        <v>55</v>
      </c>
      <c r="B104" s="2">
        <f>4371339508</f>
        <v>4371339508</v>
      </c>
      <c r="C104" s="3" t="s">
        <v>181</v>
      </c>
      <c r="D104" s="4" t="s">
        <v>182</v>
      </c>
      <c r="E104" s="2" t="s">
        <v>5</v>
      </c>
      <c r="F104" s="1">
        <v>330</v>
      </c>
    </row>
    <row r="105" spans="1:6" x14ac:dyDescent="0.25">
      <c r="A105" s="2" t="s">
        <v>57</v>
      </c>
      <c r="B105" s="2">
        <f>4371339552</f>
        <v>4371339552</v>
      </c>
      <c r="C105" s="3" t="s">
        <v>181</v>
      </c>
      <c r="D105" s="4">
        <v>2.5</v>
      </c>
      <c r="E105" s="2" t="s">
        <v>5</v>
      </c>
      <c r="F105" s="1">
        <v>50</v>
      </c>
    </row>
    <row r="106" spans="1:6" x14ac:dyDescent="0.25">
      <c r="A106" s="2" t="s">
        <v>58</v>
      </c>
      <c r="B106" s="2">
        <f>4371339555</f>
        <v>4371339555</v>
      </c>
      <c r="C106" s="3" t="s">
        <v>181</v>
      </c>
      <c r="D106" s="4" t="s">
        <v>183</v>
      </c>
      <c r="E106" s="2" t="s">
        <v>5</v>
      </c>
      <c r="F106" s="1">
        <v>435</v>
      </c>
    </row>
    <row r="107" spans="1:6" x14ac:dyDescent="0.25">
      <c r="A107" s="2" t="s">
        <v>59</v>
      </c>
      <c r="B107" s="2">
        <f>4371339705</f>
        <v>4371339705</v>
      </c>
      <c r="C107" s="3" t="s">
        <v>184</v>
      </c>
      <c r="D107" s="4" t="s">
        <v>185</v>
      </c>
      <c r="E107" s="2" t="s">
        <v>5</v>
      </c>
      <c r="F107" s="1">
        <v>10</v>
      </c>
    </row>
    <row r="108" spans="1:6" x14ac:dyDescent="0.25">
      <c r="A108" s="2" t="s">
        <v>60</v>
      </c>
      <c r="B108" s="2">
        <f>4371339734</f>
        <v>4371339734</v>
      </c>
      <c r="C108" s="3" t="s">
        <v>186</v>
      </c>
      <c r="D108" s="4" t="s">
        <v>187</v>
      </c>
      <c r="E108" s="2" t="s">
        <v>5</v>
      </c>
      <c r="F108" s="1">
        <v>508</v>
      </c>
    </row>
    <row r="109" spans="1:6" x14ac:dyDescent="0.25">
      <c r="A109" s="2" t="s">
        <v>62</v>
      </c>
      <c r="B109" s="2">
        <f>4371340001</f>
        <v>4371340001</v>
      </c>
      <c r="C109" s="3" t="s">
        <v>188</v>
      </c>
      <c r="D109" s="4" t="s">
        <v>189</v>
      </c>
      <c r="E109" s="2" t="s">
        <v>5</v>
      </c>
      <c r="F109" s="1">
        <v>350</v>
      </c>
    </row>
    <row r="110" spans="1:6" x14ac:dyDescent="0.25">
      <c r="A110" s="2" t="s">
        <v>63</v>
      </c>
      <c r="B110" s="2">
        <f>4371340036</f>
        <v>4371340036</v>
      </c>
      <c r="C110" s="3" t="s">
        <v>190</v>
      </c>
      <c r="D110" s="4" t="s">
        <v>191</v>
      </c>
      <c r="E110" s="2" t="s">
        <v>5</v>
      </c>
      <c r="F110" s="1">
        <v>50</v>
      </c>
    </row>
    <row r="111" spans="1:6" x14ac:dyDescent="0.25">
      <c r="A111" s="2" t="s">
        <v>64</v>
      </c>
      <c r="B111" s="2">
        <f>4371340040</f>
        <v>4371340040</v>
      </c>
      <c r="C111" s="3" t="s">
        <v>192</v>
      </c>
      <c r="D111" s="4" t="s">
        <v>193</v>
      </c>
      <c r="E111" s="2" t="s">
        <v>5</v>
      </c>
      <c r="F111" s="1">
        <v>150</v>
      </c>
    </row>
    <row r="112" spans="1:6" x14ac:dyDescent="0.25">
      <c r="A112" s="2" t="s">
        <v>66</v>
      </c>
      <c r="B112" s="2">
        <f>4371340041</f>
        <v>4371340041</v>
      </c>
      <c r="C112" s="3" t="s">
        <v>194</v>
      </c>
      <c r="D112" s="4" t="s">
        <v>195</v>
      </c>
      <c r="E112" s="2" t="s">
        <v>5</v>
      </c>
      <c r="F112" s="1">
        <v>150</v>
      </c>
    </row>
    <row r="113" spans="1:6" x14ac:dyDescent="0.25">
      <c r="A113" s="2" t="s">
        <v>67</v>
      </c>
      <c r="B113" s="2">
        <f>4371340049</f>
        <v>4371340049</v>
      </c>
      <c r="C113" s="3" t="s">
        <v>196</v>
      </c>
      <c r="D113" s="4" t="s">
        <v>197</v>
      </c>
      <c r="E113" s="2" t="s">
        <v>5</v>
      </c>
      <c r="F113" s="1">
        <v>200</v>
      </c>
    </row>
    <row r="114" spans="1:6" x14ac:dyDescent="0.25">
      <c r="A114" s="2" t="s">
        <v>69</v>
      </c>
      <c r="B114" s="2">
        <f>4371340113</f>
        <v>4371340113</v>
      </c>
      <c r="C114" s="3" t="s">
        <v>198</v>
      </c>
      <c r="D114" s="4" t="s">
        <v>199</v>
      </c>
      <c r="E114" s="2" t="s">
        <v>5</v>
      </c>
      <c r="F114" s="1">
        <v>200</v>
      </c>
    </row>
    <row r="115" spans="1:6" x14ac:dyDescent="0.25">
      <c r="A115" s="2" t="s">
        <v>70</v>
      </c>
      <c r="B115" s="2">
        <f>4371340121</f>
        <v>4371340121</v>
      </c>
      <c r="C115" s="3" t="s">
        <v>200</v>
      </c>
      <c r="D115" s="4" t="s">
        <v>201</v>
      </c>
      <c r="E115" s="2" t="s">
        <v>5</v>
      </c>
      <c r="F115" s="1">
        <v>374</v>
      </c>
    </row>
    <row r="116" spans="1:6" x14ac:dyDescent="0.25">
      <c r="A116" s="2" t="s">
        <v>71</v>
      </c>
      <c r="B116" s="2">
        <f>4371340123</f>
        <v>4371340123</v>
      </c>
      <c r="C116" s="3" t="s">
        <v>181</v>
      </c>
      <c r="D116" s="4" t="s">
        <v>202</v>
      </c>
      <c r="E116" s="2" t="s">
        <v>5</v>
      </c>
      <c r="F116" s="1">
        <v>967</v>
      </c>
    </row>
    <row r="117" spans="1:6" ht="14.45" x14ac:dyDescent="0.3">
      <c r="A117" s="2" t="s">
        <v>74</v>
      </c>
      <c r="B117" s="2">
        <f>4371340128</f>
        <v>4371340128</v>
      </c>
      <c r="C117" s="3" t="s">
        <v>203</v>
      </c>
      <c r="D117" s="4" t="s">
        <v>204</v>
      </c>
      <c r="E117" s="2" t="s">
        <v>5</v>
      </c>
      <c r="F117" s="1">
        <v>680</v>
      </c>
    </row>
    <row r="118" spans="1:6" x14ac:dyDescent="0.25">
      <c r="A118" s="2" t="s">
        <v>77</v>
      </c>
      <c r="B118" s="2">
        <f>4371340152</f>
        <v>4371340152</v>
      </c>
      <c r="C118" s="3" t="s">
        <v>205</v>
      </c>
      <c r="D118" s="4" t="s">
        <v>206</v>
      </c>
      <c r="E118" s="2" t="s">
        <v>5</v>
      </c>
      <c r="F118" s="1">
        <v>300</v>
      </c>
    </row>
    <row r="119" spans="1:6" x14ac:dyDescent="0.25">
      <c r="A119" s="2" t="s">
        <v>78</v>
      </c>
      <c r="B119" s="2">
        <f>4371340178</f>
        <v>4371340178</v>
      </c>
      <c r="C119" s="3" t="s">
        <v>207</v>
      </c>
      <c r="D119" s="4" t="s">
        <v>208</v>
      </c>
      <c r="E119" s="2" t="s">
        <v>5</v>
      </c>
      <c r="F119" s="1">
        <v>400</v>
      </c>
    </row>
    <row r="120" spans="1:6" x14ac:dyDescent="0.25">
      <c r="A120" s="2" t="s">
        <v>81</v>
      </c>
      <c r="B120" s="2">
        <f>4371340301</f>
        <v>4371340301</v>
      </c>
      <c r="C120" s="3" t="s">
        <v>209</v>
      </c>
      <c r="D120" s="4" t="s">
        <v>210</v>
      </c>
      <c r="E120" s="2" t="s">
        <v>5</v>
      </c>
      <c r="F120" s="1">
        <v>254</v>
      </c>
    </row>
    <row r="121" spans="1:6" x14ac:dyDescent="0.25">
      <c r="A121" s="2" t="s">
        <v>84</v>
      </c>
      <c r="B121" s="2">
        <f>4371340302</f>
        <v>4371340302</v>
      </c>
      <c r="C121" s="3" t="s">
        <v>211</v>
      </c>
      <c r="D121" s="4" t="s">
        <v>210</v>
      </c>
      <c r="E121" s="2" t="s">
        <v>5</v>
      </c>
      <c r="F121" s="1">
        <v>277</v>
      </c>
    </row>
    <row r="122" spans="1:6" x14ac:dyDescent="0.25">
      <c r="A122" s="2" t="s">
        <v>87</v>
      </c>
      <c r="B122" s="2">
        <f>4371340303</f>
        <v>4371340303</v>
      </c>
      <c r="C122" s="3" t="s">
        <v>212</v>
      </c>
      <c r="D122" s="4" t="s">
        <v>210</v>
      </c>
      <c r="E122" s="2" t="s">
        <v>5</v>
      </c>
      <c r="F122" s="1">
        <v>254</v>
      </c>
    </row>
    <row r="123" spans="1:6" x14ac:dyDescent="0.25">
      <c r="A123" s="2" t="s">
        <v>88</v>
      </c>
      <c r="B123" s="2">
        <f>4371340304</f>
        <v>4371340304</v>
      </c>
      <c r="C123" s="3" t="s">
        <v>213</v>
      </c>
      <c r="D123" s="4" t="s">
        <v>210</v>
      </c>
      <c r="E123" s="2" t="s">
        <v>5</v>
      </c>
      <c r="F123" s="1">
        <v>254</v>
      </c>
    </row>
    <row r="124" spans="1:6" x14ac:dyDescent="0.25">
      <c r="A124" s="2" t="s">
        <v>89</v>
      </c>
      <c r="B124" s="2">
        <f>4371340305</f>
        <v>4371340305</v>
      </c>
      <c r="C124" s="3" t="s">
        <v>214</v>
      </c>
      <c r="D124" s="4" t="s">
        <v>210</v>
      </c>
      <c r="E124" s="2" t="s">
        <v>5</v>
      </c>
      <c r="F124" s="1">
        <v>254</v>
      </c>
    </row>
    <row r="125" spans="1:6" x14ac:dyDescent="0.25">
      <c r="A125" s="2" t="s">
        <v>90</v>
      </c>
      <c r="B125" s="2">
        <f>4371340306</f>
        <v>4371340306</v>
      </c>
      <c r="C125" s="3" t="s">
        <v>215</v>
      </c>
      <c r="D125" s="4" t="s">
        <v>210</v>
      </c>
      <c r="E125" s="2" t="s">
        <v>5</v>
      </c>
      <c r="F125" s="1">
        <v>254</v>
      </c>
    </row>
    <row r="126" spans="1:6" ht="14.45" x14ac:dyDescent="0.3">
      <c r="A126" s="2" t="s">
        <v>91</v>
      </c>
      <c r="B126" s="2">
        <f>4371340323</f>
        <v>4371340323</v>
      </c>
      <c r="C126" s="3" t="s">
        <v>216</v>
      </c>
      <c r="D126" s="4" t="s">
        <v>217</v>
      </c>
      <c r="E126" s="2" t="s">
        <v>5</v>
      </c>
      <c r="F126" s="1">
        <v>1200</v>
      </c>
    </row>
    <row r="127" spans="1:6" ht="14.45" x14ac:dyDescent="0.3">
      <c r="A127" s="2" t="s">
        <v>92</v>
      </c>
      <c r="B127" s="2">
        <f>4371340324</f>
        <v>4371340324</v>
      </c>
      <c r="C127" s="3" t="s">
        <v>218</v>
      </c>
      <c r="D127" s="4" t="s">
        <v>217</v>
      </c>
      <c r="E127" s="2" t="s">
        <v>5</v>
      </c>
      <c r="F127" s="1">
        <v>500</v>
      </c>
    </row>
    <row r="128" spans="1:6" ht="14.45" x14ac:dyDescent="0.3">
      <c r="A128" s="2" t="s">
        <v>94</v>
      </c>
      <c r="B128" s="2">
        <f>4371340325</f>
        <v>4371340325</v>
      </c>
      <c r="C128" s="3" t="s">
        <v>219</v>
      </c>
      <c r="D128" s="4" t="s">
        <v>220</v>
      </c>
      <c r="E128" s="2" t="s">
        <v>5</v>
      </c>
      <c r="F128" s="1">
        <v>500</v>
      </c>
    </row>
    <row r="129" spans="1:6" x14ac:dyDescent="0.25">
      <c r="A129" s="2" t="s">
        <v>95</v>
      </c>
      <c r="B129" s="2">
        <f>4371340327</f>
        <v>4371340327</v>
      </c>
      <c r="C129" s="3" t="s">
        <v>221</v>
      </c>
      <c r="D129" s="4" t="s">
        <v>217</v>
      </c>
      <c r="E129" s="2" t="s">
        <v>5</v>
      </c>
      <c r="F129" s="1">
        <v>1267</v>
      </c>
    </row>
    <row r="130" spans="1:6" x14ac:dyDescent="0.25">
      <c r="A130" s="2" t="s">
        <v>96</v>
      </c>
      <c r="B130" s="2">
        <f>4371340328</f>
        <v>4371340328</v>
      </c>
      <c r="C130" s="3" t="s">
        <v>221</v>
      </c>
      <c r="D130" s="4" t="s">
        <v>222</v>
      </c>
      <c r="E130" s="2" t="s">
        <v>5</v>
      </c>
      <c r="F130" s="1">
        <v>2800</v>
      </c>
    </row>
    <row r="131" spans="1:6" x14ac:dyDescent="0.25">
      <c r="A131" s="2" t="s">
        <v>97</v>
      </c>
      <c r="B131" s="2">
        <f>4371340331</f>
        <v>4371340331</v>
      </c>
      <c r="C131" s="3" t="s">
        <v>223</v>
      </c>
      <c r="D131" s="4" t="s">
        <v>217</v>
      </c>
      <c r="E131" s="2" t="s">
        <v>5</v>
      </c>
      <c r="F131" s="1">
        <v>1483</v>
      </c>
    </row>
    <row r="132" spans="1:6" x14ac:dyDescent="0.25">
      <c r="A132" s="2" t="s">
        <v>100</v>
      </c>
      <c r="B132" s="2">
        <f>4371340335</f>
        <v>4371340335</v>
      </c>
      <c r="C132" s="3" t="s">
        <v>224</v>
      </c>
      <c r="D132" s="4" t="s">
        <v>217</v>
      </c>
      <c r="E132" s="2" t="s">
        <v>5</v>
      </c>
      <c r="F132" s="1">
        <v>1583</v>
      </c>
    </row>
    <row r="133" spans="1:6" ht="14.45" x14ac:dyDescent="0.3">
      <c r="A133" s="2" t="s">
        <v>102</v>
      </c>
      <c r="B133" s="2">
        <f>4371340336</f>
        <v>4371340336</v>
      </c>
      <c r="C133" s="3" t="s">
        <v>225</v>
      </c>
      <c r="D133" s="4" t="s">
        <v>226</v>
      </c>
      <c r="E133" s="2" t="s">
        <v>5</v>
      </c>
      <c r="F133" s="1">
        <v>600</v>
      </c>
    </row>
    <row r="134" spans="1:6" ht="14.45" x14ac:dyDescent="0.3">
      <c r="A134" s="2" t="s">
        <v>105</v>
      </c>
      <c r="B134" s="2">
        <f>4371340340</f>
        <v>4371340340</v>
      </c>
      <c r="C134" s="3" t="s">
        <v>227</v>
      </c>
      <c r="D134" s="4" t="s">
        <v>228</v>
      </c>
      <c r="E134" s="2" t="s">
        <v>5</v>
      </c>
      <c r="F134" s="1">
        <v>1500</v>
      </c>
    </row>
    <row r="135" spans="1:6" ht="14.45" x14ac:dyDescent="0.3">
      <c r="A135" s="2" t="s">
        <v>108</v>
      </c>
      <c r="B135" s="2">
        <f>4371340347</f>
        <v>4371340347</v>
      </c>
      <c r="C135" s="3" t="s">
        <v>423</v>
      </c>
      <c r="D135" s="4" t="s">
        <v>229</v>
      </c>
      <c r="E135" s="2" t="s">
        <v>5</v>
      </c>
      <c r="F135" s="1">
        <v>100</v>
      </c>
    </row>
    <row r="136" spans="1:6" x14ac:dyDescent="0.25">
      <c r="A136" s="2" t="s">
        <v>111</v>
      </c>
      <c r="B136" s="2">
        <f>4371340350</f>
        <v>4371340350</v>
      </c>
      <c r="C136" s="3" t="s">
        <v>230</v>
      </c>
      <c r="D136" s="4" t="str">
        <f>""</f>
        <v/>
      </c>
      <c r="E136" s="2" t="s">
        <v>5</v>
      </c>
      <c r="F136" s="1">
        <v>100</v>
      </c>
    </row>
    <row r="137" spans="1:6" x14ac:dyDescent="0.25">
      <c r="A137" s="2" t="s">
        <v>112</v>
      </c>
      <c r="B137" s="2">
        <f>4371340351</f>
        <v>4371340351</v>
      </c>
      <c r="C137" s="3" t="s">
        <v>231</v>
      </c>
      <c r="D137" s="4" t="str">
        <f>""</f>
        <v/>
      </c>
      <c r="E137" s="2" t="s">
        <v>5</v>
      </c>
      <c r="F137" s="1">
        <v>238</v>
      </c>
    </row>
    <row r="138" spans="1:6" x14ac:dyDescent="0.25">
      <c r="A138" s="2" t="s">
        <v>115</v>
      </c>
      <c r="B138" s="2">
        <f>4371340370</f>
        <v>4371340370</v>
      </c>
      <c r="C138" s="3" t="s">
        <v>232</v>
      </c>
      <c r="D138" s="4" t="s">
        <v>229</v>
      </c>
      <c r="E138" s="2" t="s">
        <v>5</v>
      </c>
      <c r="F138" s="1">
        <v>410</v>
      </c>
    </row>
    <row r="139" spans="1:6" x14ac:dyDescent="0.25">
      <c r="A139" s="2" t="s">
        <v>118</v>
      </c>
      <c r="B139" s="2">
        <f>4371340378</f>
        <v>4371340378</v>
      </c>
      <c r="C139" s="3" t="s">
        <v>233</v>
      </c>
      <c r="D139" s="4" t="s">
        <v>228</v>
      </c>
      <c r="E139" s="2" t="s">
        <v>5</v>
      </c>
      <c r="F139" s="1">
        <v>1157</v>
      </c>
    </row>
    <row r="140" spans="1:6" s="13" customFormat="1" ht="30" x14ac:dyDescent="0.25">
      <c r="A140" s="9" t="s">
        <v>121</v>
      </c>
      <c r="B140" s="9">
        <f>4371340380</f>
        <v>4371340380</v>
      </c>
      <c r="C140" s="10" t="s">
        <v>388</v>
      </c>
      <c r="D140" s="11" t="s">
        <v>389</v>
      </c>
      <c r="E140" s="9" t="s">
        <v>5</v>
      </c>
      <c r="F140" s="13">
        <v>150</v>
      </c>
    </row>
    <row r="141" spans="1:6" s="13" customFormat="1" ht="30" x14ac:dyDescent="0.25">
      <c r="A141" s="9" t="s">
        <v>123</v>
      </c>
      <c r="B141" s="9">
        <f>4371340382</f>
        <v>4371340382</v>
      </c>
      <c r="C141" s="10" t="s">
        <v>390</v>
      </c>
      <c r="D141" s="11" t="s">
        <v>391</v>
      </c>
      <c r="E141" s="9" t="s">
        <v>5</v>
      </c>
      <c r="F141" s="13">
        <v>400</v>
      </c>
    </row>
    <row r="142" spans="1:6" s="13" customFormat="1" ht="30" x14ac:dyDescent="0.25">
      <c r="A142" s="9" t="s">
        <v>124</v>
      </c>
      <c r="B142" s="9">
        <f>4371340384</f>
        <v>4371340384</v>
      </c>
      <c r="C142" s="10" t="s">
        <v>392</v>
      </c>
      <c r="D142" s="11" t="s">
        <v>393</v>
      </c>
      <c r="E142" s="9" t="s">
        <v>5</v>
      </c>
      <c r="F142" s="13">
        <v>273</v>
      </c>
    </row>
    <row r="143" spans="1:6" s="13" customFormat="1" ht="30" x14ac:dyDescent="0.25">
      <c r="A143" s="9" t="s">
        <v>125</v>
      </c>
      <c r="B143" s="9">
        <f>4371340392</f>
        <v>4371340392</v>
      </c>
      <c r="C143" s="10" t="s">
        <v>394</v>
      </c>
      <c r="D143" s="11" t="s">
        <v>395</v>
      </c>
      <c r="E143" s="9" t="s">
        <v>5</v>
      </c>
      <c r="F143" s="13">
        <v>343</v>
      </c>
    </row>
    <row r="144" spans="1:6" s="13" customFormat="1" ht="30" x14ac:dyDescent="0.25">
      <c r="A144" s="9" t="s">
        <v>126</v>
      </c>
      <c r="B144" s="9">
        <f>4371340393</f>
        <v>4371340393</v>
      </c>
      <c r="C144" s="10" t="s">
        <v>396</v>
      </c>
      <c r="D144" s="11" t="s">
        <v>397</v>
      </c>
      <c r="E144" s="9" t="s">
        <v>5</v>
      </c>
      <c r="F144" s="13">
        <v>220</v>
      </c>
    </row>
    <row r="145" spans="1:6" s="13" customFormat="1" ht="30" x14ac:dyDescent="0.25">
      <c r="A145" s="9" t="s">
        <v>128</v>
      </c>
      <c r="B145" s="9">
        <f>4371340394</f>
        <v>4371340394</v>
      </c>
      <c r="C145" s="10" t="s">
        <v>398</v>
      </c>
      <c r="D145" s="11" t="s">
        <v>399</v>
      </c>
      <c r="E145" s="9" t="s">
        <v>5</v>
      </c>
      <c r="F145" s="13">
        <v>1300</v>
      </c>
    </row>
    <row r="146" spans="1:6" s="13" customFormat="1" ht="30" x14ac:dyDescent="0.25">
      <c r="A146" s="9" t="s">
        <v>131</v>
      </c>
      <c r="B146" s="9">
        <f>4371340395</f>
        <v>4371340395</v>
      </c>
      <c r="C146" s="10" t="s">
        <v>400</v>
      </c>
      <c r="D146" s="11" t="s">
        <v>401</v>
      </c>
      <c r="E146" s="9" t="s">
        <v>5</v>
      </c>
      <c r="F146" s="13">
        <v>750</v>
      </c>
    </row>
    <row r="147" spans="1:6" s="13" customFormat="1" ht="30" x14ac:dyDescent="0.25">
      <c r="A147" s="9" t="s">
        <v>133</v>
      </c>
      <c r="B147" s="9">
        <f>4371340399</f>
        <v>4371340399</v>
      </c>
      <c r="C147" s="10" t="s">
        <v>402</v>
      </c>
      <c r="D147" s="11" t="s">
        <v>403</v>
      </c>
      <c r="E147" s="9" t="s">
        <v>5</v>
      </c>
      <c r="F147" s="13">
        <v>62</v>
      </c>
    </row>
    <row r="148" spans="1:6" s="13" customFormat="1" ht="30" x14ac:dyDescent="0.25">
      <c r="A148" s="9" t="s">
        <v>134</v>
      </c>
      <c r="B148" s="9">
        <f>4371340400</f>
        <v>4371340400</v>
      </c>
      <c r="C148" s="10" t="s">
        <v>404</v>
      </c>
      <c r="D148" s="11" t="s">
        <v>405</v>
      </c>
      <c r="E148" s="9" t="s">
        <v>5</v>
      </c>
      <c r="F148" s="13">
        <v>6</v>
      </c>
    </row>
    <row r="149" spans="1:6" ht="30" x14ac:dyDescent="0.25">
      <c r="A149" s="2" t="s">
        <v>135</v>
      </c>
      <c r="B149" s="2">
        <f>4371340401</f>
        <v>4371340401</v>
      </c>
      <c r="C149" s="3" t="s">
        <v>407</v>
      </c>
      <c r="D149" s="4" t="s">
        <v>406</v>
      </c>
      <c r="E149" s="2" t="s">
        <v>5</v>
      </c>
      <c r="F149" s="1">
        <v>2633</v>
      </c>
    </row>
    <row r="150" spans="1:6" ht="30" x14ac:dyDescent="0.25">
      <c r="A150" s="2" t="s">
        <v>138</v>
      </c>
      <c r="B150" s="2">
        <f>4371340402</f>
        <v>4371340402</v>
      </c>
      <c r="C150" s="3" t="s">
        <v>408</v>
      </c>
      <c r="D150" s="4" t="s">
        <v>409</v>
      </c>
      <c r="E150" s="2" t="s">
        <v>5</v>
      </c>
      <c r="F150" s="1">
        <v>5133</v>
      </c>
    </row>
    <row r="151" spans="1:6" ht="30" x14ac:dyDescent="0.25">
      <c r="A151" s="2" t="s">
        <v>141</v>
      </c>
      <c r="B151" s="2">
        <f>4371340410</f>
        <v>4371340410</v>
      </c>
      <c r="C151" s="3" t="s">
        <v>410</v>
      </c>
      <c r="D151" s="4" t="s">
        <v>411</v>
      </c>
      <c r="E151" s="2" t="s">
        <v>5</v>
      </c>
      <c r="F151" s="1">
        <v>600</v>
      </c>
    </row>
    <row r="152" spans="1:6" ht="30" x14ac:dyDescent="0.25">
      <c r="A152" s="2" t="s">
        <v>293</v>
      </c>
      <c r="B152" s="2">
        <f>4371340411</f>
        <v>4371340411</v>
      </c>
      <c r="C152" s="3" t="s">
        <v>412</v>
      </c>
      <c r="D152" s="4" t="s">
        <v>413</v>
      </c>
      <c r="E152" s="2" t="s">
        <v>5</v>
      </c>
      <c r="F152" s="1">
        <v>600</v>
      </c>
    </row>
    <row r="153" spans="1:6" ht="30" x14ac:dyDescent="0.25">
      <c r="A153" s="2" t="s">
        <v>294</v>
      </c>
      <c r="B153" s="2">
        <f>4371340413</f>
        <v>4371340413</v>
      </c>
      <c r="C153" s="3" t="s">
        <v>414</v>
      </c>
      <c r="D153" s="4" t="s">
        <v>415</v>
      </c>
      <c r="E153" s="2" t="s">
        <v>5</v>
      </c>
      <c r="F153" s="1">
        <v>200</v>
      </c>
    </row>
    <row r="154" spans="1:6" ht="30" x14ac:dyDescent="0.25">
      <c r="A154" s="2" t="s">
        <v>295</v>
      </c>
      <c r="B154" s="2">
        <f>4371340420</f>
        <v>4371340420</v>
      </c>
      <c r="C154" s="3" t="s">
        <v>416</v>
      </c>
      <c r="D154" s="4" t="s">
        <v>417</v>
      </c>
      <c r="E154" s="2" t="s">
        <v>5</v>
      </c>
      <c r="F154" s="1">
        <v>400</v>
      </c>
    </row>
    <row r="155" spans="1:6" ht="30" x14ac:dyDescent="0.25">
      <c r="A155" s="2" t="s">
        <v>296</v>
      </c>
      <c r="B155" s="2">
        <f>4371340421</f>
        <v>4371340421</v>
      </c>
      <c r="C155" s="3" t="s">
        <v>418</v>
      </c>
      <c r="D155" s="4" t="s">
        <v>419</v>
      </c>
      <c r="E155" s="2" t="s">
        <v>5</v>
      </c>
      <c r="F155" s="1">
        <v>400</v>
      </c>
    </row>
    <row r="156" spans="1:6" ht="30" x14ac:dyDescent="0.25">
      <c r="A156" s="2" t="s">
        <v>297</v>
      </c>
      <c r="B156" s="2">
        <f>4371340422</f>
        <v>4371340422</v>
      </c>
      <c r="C156" s="3" t="s">
        <v>421</v>
      </c>
      <c r="D156" s="4" t="s">
        <v>420</v>
      </c>
      <c r="E156" s="2" t="s">
        <v>5</v>
      </c>
      <c r="F156" s="1">
        <v>300</v>
      </c>
    </row>
    <row r="157" spans="1:6" x14ac:dyDescent="0.25">
      <c r="A157" s="2" t="s">
        <v>298</v>
      </c>
      <c r="B157" s="2">
        <f>4371340430</f>
        <v>4371340430</v>
      </c>
      <c r="C157" s="3" t="s">
        <v>234</v>
      </c>
      <c r="D157" s="4" t="s">
        <v>235</v>
      </c>
      <c r="E157" s="2" t="s">
        <v>5</v>
      </c>
      <c r="F157" s="1">
        <v>646</v>
      </c>
    </row>
    <row r="158" spans="1:6" x14ac:dyDescent="0.25">
      <c r="A158" s="2" t="s">
        <v>299</v>
      </c>
      <c r="B158" s="2">
        <f>4371340431</f>
        <v>4371340431</v>
      </c>
      <c r="C158" s="3" t="s">
        <v>234</v>
      </c>
      <c r="D158" s="4" t="s">
        <v>236</v>
      </c>
      <c r="E158" s="2" t="s">
        <v>5</v>
      </c>
      <c r="F158" s="1">
        <v>1146</v>
      </c>
    </row>
    <row r="159" spans="1:6" x14ac:dyDescent="0.25">
      <c r="A159" s="2" t="s">
        <v>300</v>
      </c>
      <c r="B159" s="2">
        <f>4371340433</f>
        <v>4371340433</v>
      </c>
      <c r="C159" s="3" t="s">
        <v>234</v>
      </c>
      <c r="D159" s="4" t="s">
        <v>237</v>
      </c>
      <c r="E159" s="2" t="s">
        <v>5</v>
      </c>
      <c r="F159" s="1">
        <v>746</v>
      </c>
    </row>
    <row r="160" spans="1:6" x14ac:dyDescent="0.25">
      <c r="A160" s="2" t="s">
        <v>301</v>
      </c>
      <c r="B160" s="2">
        <f>4371340434</f>
        <v>4371340434</v>
      </c>
      <c r="C160" s="3" t="s">
        <v>234</v>
      </c>
      <c r="D160" s="4" t="s">
        <v>238</v>
      </c>
      <c r="E160" s="2" t="s">
        <v>5</v>
      </c>
      <c r="F160" s="1">
        <v>600</v>
      </c>
    </row>
    <row r="161" spans="1:6" s="13" customFormat="1" ht="30" x14ac:dyDescent="0.25">
      <c r="A161" s="9" t="s">
        <v>302</v>
      </c>
      <c r="B161" s="9">
        <f>4371340470</f>
        <v>4371340470</v>
      </c>
      <c r="C161" s="10" t="s">
        <v>359</v>
      </c>
      <c r="D161" s="11" t="s">
        <v>360</v>
      </c>
      <c r="E161" s="9" t="s">
        <v>5</v>
      </c>
      <c r="F161" s="13">
        <v>167</v>
      </c>
    </row>
    <row r="162" spans="1:6" s="13" customFormat="1" ht="30" x14ac:dyDescent="0.25">
      <c r="A162" s="9" t="s">
        <v>303</v>
      </c>
      <c r="B162" s="9">
        <f>4371340471</f>
        <v>4371340471</v>
      </c>
      <c r="C162" s="10" t="s">
        <v>361</v>
      </c>
      <c r="D162" s="11" t="s">
        <v>362</v>
      </c>
      <c r="E162" s="9" t="s">
        <v>5</v>
      </c>
      <c r="F162" s="13">
        <v>46</v>
      </c>
    </row>
    <row r="163" spans="1:6" s="13" customFormat="1" ht="30" x14ac:dyDescent="0.25">
      <c r="A163" s="9" t="s">
        <v>304</v>
      </c>
      <c r="B163" s="9">
        <f>4371340472</f>
        <v>4371340472</v>
      </c>
      <c r="C163" s="10" t="s">
        <v>363</v>
      </c>
      <c r="D163" s="11" t="s">
        <v>364</v>
      </c>
      <c r="E163" s="9" t="s">
        <v>5</v>
      </c>
      <c r="F163" s="13">
        <v>46</v>
      </c>
    </row>
    <row r="164" spans="1:6" s="13" customFormat="1" ht="30" x14ac:dyDescent="0.25">
      <c r="A164" s="9" t="s">
        <v>305</v>
      </c>
      <c r="B164" s="9">
        <f>4371340473</f>
        <v>4371340473</v>
      </c>
      <c r="C164" s="10" t="s">
        <v>365</v>
      </c>
      <c r="D164" s="11" t="s">
        <v>366</v>
      </c>
      <c r="E164" s="9" t="s">
        <v>5</v>
      </c>
      <c r="F164" s="13">
        <v>46</v>
      </c>
    </row>
    <row r="165" spans="1:6" s="13" customFormat="1" ht="30" x14ac:dyDescent="0.25">
      <c r="A165" s="9" t="s">
        <v>306</v>
      </c>
      <c r="B165" s="9">
        <f>4371340474</f>
        <v>4371340474</v>
      </c>
      <c r="C165" s="10" t="s">
        <v>367</v>
      </c>
      <c r="D165" s="11" t="s">
        <v>368</v>
      </c>
      <c r="E165" s="9" t="s">
        <v>5</v>
      </c>
      <c r="F165" s="13">
        <v>277</v>
      </c>
    </row>
    <row r="166" spans="1:6" s="13" customFormat="1" ht="30" x14ac:dyDescent="0.25">
      <c r="A166" s="9" t="s">
        <v>307</v>
      </c>
      <c r="B166" s="9">
        <f>4371340475</f>
        <v>4371340475</v>
      </c>
      <c r="C166" s="10" t="s">
        <v>369</v>
      </c>
      <c r="D166" s="11" t="s">
        <v>370</v>
      </c>
      <c r="E166" s="9" t="s">
        <v>5</v>
      </c>
      <c r="F166" s="13">
        <v>369</v>
      </c>
    </row>
    <row r="167" spans="1:6" s="13" customFormat="1" ht="30" x14ac:dyDescent="0.25">
      <c r="A167" s="9" t="s">
        <v>308</v>
      </c>
      <c r="B167" s="9">
        <f>4371340476</f>
        <v>4371340476</v>
      </c>
      <c r="C167" s="10" t="s">
        <v>371</v>
      </c>
      <c r="D167" s="11" t="s">
        <v>372</v>
      </c>
      <c r="E167" s="9" t="s">
        <v>5</v>
      </c>
      <c r="F167" s="13">
        <v>277</v>
      </c>
    </row>
    <row r="168" spans="1:6" ht="30" x14ac:dyDescent="0.25">
      <c r="A168" s="2" t="s">
        <v>309</v>
      </c>
      <c r="B168" s="2">
        <f>4371340477</f>
        <v>4371340477</v>
      </c>
      <c r="C168" s="3" t="s">
        <v>373</v>
      </c>
      <c r="D168" s="4" t="s">
        <v>374</v>
      </c>
      <c r="E168" s="2" t="s">
        <v>5</v>
      </c>
      <c r="F168" s="1">
        <v>369</v>
      </c>
    </row>
    <row r="169" spans="1:6" ht="30" x14ac:dyDescent="0.25">
      <c r="A169" s="2" t="s">
        <v>310</v>
      </c>
      <c r="B169" s="2">
        <f>4371340478</f>
        <v>4371340478</v>
      </c>
      <c r="C169" s="3" t="s">
        <v>375</v>
      </c>
      <c r="D169" s="4" t="s">
        <v>376</v>
      </c>
      <c r="E169" s="2" t="s">
        <v>5</v>
      </c>
      <c r="F169" s="1">
        <v>677</v>
      </c>
    </row>
    <row r="170" spans="1:6" ht="30" x14ac:dyDescent="0.25">
      <c r="A170" s="2" t="s">
        <v>311</v>
      </c>
      <c r="B170" s="2">
        <f>4371340479</f>
        <v>4371340479</v>
      </c>
      <c r="C170" s="3" t="s">
        <v>377</v>
      </c>
      <c r="D170" s="4" t="s">
        <v>378</v>
      </c>
      <c r="E170" s="2" t="s">
        <v>5</v>
      </c>
      <c r="F170" s="1">
        <v>369</v>
      </c>
    </row>
    <row r="171" spans="1:6" ht="30" x14ac:dyDescent="0.25">
      <c r="A171" s="2" t="s">
        <v>312</v>
      </c>
      <c r="B171" s="2">
        <f>4371340481</f>
        <v>4371340481</v>
      </c>
      <c r="C171" s="3" t="s">
        <v>380</v>
      </c>
      <c r="D171" s="4" t="s">
        <v>382</v>
      </c>
      <c r="E171" s="2" t="s">
        <v>5</v>
      </c>
      <c r="F171" s="1">
        <v>2667</v>
      </c>
    </row>
    <row r="172" spans="1:6" ht="30" x14ac:dyDescent="0.25">
      <c r="A172" s="2" t="s">
        <v>313</v>
      </c>
      <c r="B172" s="2">
        <f>4371340482</f>
        <v>4371340482</v>
      </c>
      <c r="C172" s="3" t="s">
        <v>381</v>
      </c>
      <c r="D172" s="4" t="s">
        <v>383</v>
      </c>
      <c r="E172" s="2" t="s">
        <v>5</v>
      </c>
      <c r="F172" s="1">
        <v>2473</v>
      </c>
    </row>
    <row r="173" spans="1:6" ht="30" x14ac:dyDescent="0.25">
      <c r="A173" s="2" t="s">
        <v>314</v>
      </c>
      <c r="B173" s="2">
        <f>4371340483</f>
        <v>4371340483</v>
      </c>
      <c r="C173" s="3" t="s">
        <v>384</v>
      </c>
      <c r="D173" s="4" t="s">
        <v>385</v>
      </c>
      <c r="E173" s="2" t="s">
        <v>5</v>
      </c>
      <c r="F173" s="1">
        <v>2478</v>
      </c>
    </row>
    <row r="174" spans="1:6" ht="14.45" x14ac:dyDescent="0.3">
      <c r="A174" s="2" t="s">
        <v>315</v>
      </c>
      <c r="B174" s="2">
        <f>4371340503</f>
        <v>4371340503</v>
      </c>
      <c r="C174" s="3" t="s">
        <v>379</v>
      </c>
      <c r="D174" s="4" t="s">
        <v>239</v>
      </c>
      <c r="E174" s="2" t="s">
        <v>5</v>
      </c>
      <c r="F174" s="1">
        <v>1600</v>
      </c>
    </row>
    <row r="175" spans="1:6" ht="30" x14ac:dyDescent="0.25">
      <c r="A175" s="2" t="s">
        <v>316</v>
      </c>
      <c r="B175" s="2">
        <f>4371340541</f>
        <v>4371340541</v>
      </c>
      <c r="C175" s="3" t="s">
        <v>386</v>
      </c>
      <c r="D175" s="4" t="s">
        <v>387</v>
      </c>
      <c r="E175" s="2" t="s">
        <v>5</v>
      </c>
      <c r="F175" s="1">
        <v>277</v>
      </c>
    </row>
    <row r="176" spans="1:6" s="13" customFormat="1" ht="30" x14ac:dyDescent="0.25">
      <c r="A176" s="9" t="s">
        <v>317</v>
      </c>
      <c r="B176" s="9">
        <f>4371340570</f>
        <v>4371340570</v>
      </c>
      <c r="C176" s="10" t="s">
        <v>353</v>
      </c>
      <c r="D176" s="11" t="s">
        <v>348</v>
      </c>
      <c r="E176" s="9" t="s">
        <v>5</v>
      </c>
      <c r="F176" s="13">
        <v>300</v>
      </c>
    </row>
    <row r="177" spans="1:6" s="13" customFormat="1" ht="30" x14ac:dyDescent="0.25">
      <c r="A177" s="9" t="s">
        <v>318</v>
      </c>
      <c r="B177" s="9">
        <f>4371340571</f>
        <v>4371340571</v>
      </c>
      <c r="C177" s="10" t="s">
        <v>354</v>
      </c>
      <c r="D177" s="11" t="s">
        <v>349</v>
      </c>
      <c r="E177" s="9" t="s">
        <v>5</v>
      </c>
      <c r="F177" s="13">
        <v>93</v>
      </c>
    </row>
    <row r="178" spans="1:6" s="13" customFormat="1" ht="30" x14ac:dyDescent="0.25">
      <c r="A178" s="9" t="s">
        <v>319</v>
      </c>
      <c r="B178" s="9">
        <f>4371340572</f>
        <v>4371340572</v>
      </c>
      <c r="C178" s="10" t="s">
        <v>355</v>
      </c>
      <c r="D178" s="11" t="s">
        <v>350</v>
      </c>
      <c r="E178" s="9" t="s">
        <v>5</v>
      </c>
      <c r="F178" s="13">
        <v>146</v>
      </c>
    </row>
    <row r="179" spans="1:6" s="13" customFormat="1" ht="30" x14ac:dyDescent="0.25">
      <c r="A179" s="9" t="s">
        <v>320</v>
      </c>
      <c r="B179" s="9">
        <f>4371340575</f>
        <v>4371340575</v>
      </c>
      <c r="C179" s="10" t="s">
        <v>356</v>
      </c>
      <c r="D179" s="11" t="s">
        <v>351</v>
      </c>
      <c r="E179" s="9" t="s">
        <v>5</v>
      </c>
      <c r="F179" s="13">
        <v>28</v>
      </c>
    </row>
    <row r="180" spans="1:6" ht="30" x14ac:dyDescent="0.25">
      <c r="A180" s="2" t="s">
        <v>321</v>
      </c>
      <c r="B180" s="2">
        <f>4371340576</f>
        <v>4371340576</v>
      </c>
      <c r="C180" s="3" t="s">
        <v>357</v>
      </c>
      <c r="D180" s="4" t="s">
        <v>352</v>
      </c>
      <c r="E180" s="2" t="s">
        <v>5</v>
      </c>
      <c r="F180" s="1">
        <v>37</v>
      </c>
    </row>
    <row r="181" spans="1:6" x14ac:dyDescent="0.25">
      <c r="A181" s="2" t="s">
        <v>322</v>
      </c>
      <c r="B181" s="2">
        <f>4371340702</f>
        <v>4371340702</v>
      </c>
      <c r="C181" s="3" t="s">
        <v>439</v>
      </c>
      <c r="D181" s="4" t="s">
        <v>438</v>
      </c>
      <c r="E181" s="2" t="s">
        <v>5</v>
      </c>
      <c r="F181" s="1">
        <v>2700</v>
      </c>
    </row>
    <row r="182" spans="1:6" x14ac:dyDescent="0.25">
      <c r="A182" s="2" t="s">
        <v>323</v>
      </c>
      <c r="B182" s="2">
        <f>4371340703</f>
        <v>4371340703</v>
      </c>
      <c r="C182" s="3" t="s">
        <v>358</v>
      </c>
      <c r="D182" s="4" t="s">
        <v>240</v>
      </c>
      <c r="E182" s="2" t="s">
        <v>5</v>
      </c>
      <c r="F182" s="1">
        <v>2800</v>
      </c>
    </row>
    <row r="183" spans="1:6" x14ac:dyDescent="0.25">
      <c r="A183" s="2" t="s">
        <v>324</v>
      </c>
      <c r="B183" s="2">
        <f>4371340801</f>
        <v>4371340801</v>
      </c>
      <c r="C183" s="3" t="s">
        <v>241</v>
      </c>
      <c r="D183" s="4" t="s">
        <v>242</v>
      </c>
      <c r="E183" s="2" t="s">
        <v>5</v>
      </c>
      <c r="F183" s="1">
        <v>12</v>
      </c>
    </row>
    <row r="184" spans="1:6" x14ac:dyDescent="0.25">
      <c r="A184" s="2" t="s">
        <v>325</v>
      </c>
      <c r="B184" s="2">
        <f>4371341006</f>
        <v>4371341006</v>
      </c>
      <c r="C184" s="3" t="s">
        <v>243</v>
      </c>
      <c r="D184" s="4" t="s">
        <v>244</v>
      </c>
      <c r="E184" s="2" t="s">
        <v>5</v>
      </c>
      <c r="F184" s="1">
        <v>1100</v>
      </c>
    </row>
    <row r="185" spans="1:6" x14ac:dyDescent="0.25">
      <c r="A185" s="2" t="s">
        <v>326</v>
      </c>
      <c r="B185" s="2">
        <f>4371341011</f>
        <v>4371341011</v>
      </c>
      <c r="C185" s="3" t="s">
        <v>243</v>
      </c>
      <c r="D185" s="4" t="s">
        <v>245</v>
      </c>
      <c r="E185" s="2" t="s">
        <v>5</v>
      </c>
      <c r="F185" s="1">
        <v>1200</v>
      </c>
    </row>
    <row r="186" spans="1:6" x14ac:dyDescent="0.25">
      <c r="A186" s="2" t="s">
        <v>327</v>
      </c>
      <c r="B186" s="2">
        <f>4371341012</f>
        <v>4371341012</v>
      </c>
      <c r="C186" s="3" t="s">
        <v>243</v>
      </c>
      <c r="D186" s="4" t="s">
        <v>246</v>
      </c>
      <c r="E186" s="2" t="s">
        <v>5</v>
      </c>
      <c r="F186" s="1">
        <v>1000</v>
      </c>
    </row>
    <row r="187" spans="1:6" x14ac:dyDescent="0.25">
      <c r="A187" s="2" t="s">
        <v>328</v>
      </c>
      <c r="B187" s="2">
        <f>4371341014</f>
        <v>4371341014</v>
      </c>
      <c r="C187" s="3" t="s">
        <v>243</v>
      </c>
      <c r="D187" s="4" t="s">
        <v>247</v>
      </c>
      <c r="E187" s="2" t="s">
        <v>5</v>
      </c>
      <c r="F187" s="1">
        <v>300</v>
      </c>
    </row>
    <row r="188" spans="1:6" x14ac:dyDescent="0.25">
      <c r="A188" s="2" t="s">
        <v>329</v>
      </c>
      <c r="B188" s="2">
        <f>4371341019</f>
        <v>4371341019</v>
      </c>
      <c r="C188" s="3" t="s">
        <v>243</v>
      </c>
      <c r="D188" s="4" t="s">
        <v>248</v>
      </c>
      <c r="E188" s="2" t="s">
        <v>5</v>
      </c>
      <c r="F188" s="1">
        <v>500</v>
      </c>
    </row>
    <row r="189" spans="1:6" x14ac:dyDescent="0.25">
      <c r="A189" s="2" t="s">
        <v>330</v>
      </c>
      <c r="B189" s="2">
        <f>4371390451</f>
        <v>4371390451</v>
      </c>
      <c r="C189" s="3" t="s">
        <v>437</v>
      </c>
      <c r="D189" s="4" t="s">
        <v>436</v>
      </c>
      <c r="E189" s="2" t="s">
        <v>5</v>
      </c>
      <c r="F189" s="1">
        <v>50</v>
      </c>
    </row>
    <row r="190" spans="1:6" x14ac:dyDescent="0.25">
      <c r="A190" s="2" t="s">
        <v>331</v>
      </c>
      <c r="B190" s="2">
        <f>4371390452</f>
        <v>4371390452</v>
      </c>
      <c r="C190" s="3" t="s">
        <v>249</v>
      </c>
      <c r="D190" s="4" t="str">
        <f>"800"</f>
        <v>800</v>
      </c>
      <c r="E190" s="2" t="s">
        <v>5</v>
      </c>
      <c r="F190" s="1">
        <v>100</v>
      </c>
    </row>
    <row r="191" spans="1:6" s="13" customFormat="1" ht="60" x14ac:dyDescent="0.25">
      <c r="A191" s="9" t="s">
        <v>332</v>
      </c>
      <c r="B191" s="9">
        <f>4371393020</f>
        <v>4371393020</v>
      </c>
      <c r="C191" s="10" t="s">
        <v>440</v>
      </c>
      <c r="D191" s="4" t="s">
        <v>441</v>
      </c>
      <c r="E191" s="9" t="s">
        <v>5</v>
      </c>
      <c r="F191" s="13">
        <v>377</v>
      </c>
    </row>
    <row r="192" spans="1:6" x14ac:dyDescent="0.25">
      <c r="A192" s="2" t="s">
        <v>333</v>
      </c>
      <c r="B192" s="2">
        <f>4371393021</f>
        <v>4371393021</v>
      </c>
      <c r="C192" s="3" t="s">
        <v>250</v>
      </c>
      <c r="D192" s="4" t="s">
        <v>251</v>
      </c>
      <c r="E192" s="2" t="s">
        <v>5</v>
      </c>
      <c r="F192" s="1">
        <v>420</v>
      </c>
    </row>
    <row r="193" spans="1:6" x14ac:dyDescent="0.25">
      <c r="A193" s="2" t="s">
        <v>334</v>
      </c>
      <c r="B193" s="2">
        <f>4373210060</f>
        <v>4373210060</v>
      </c>
      <c r="C193" s="3" t="s">
        <v>252</v>
      </c>
      <c r="D193" s="4" t="s">
        <v>253</v>
      </c>
      <c r="E193" s="2" t="s">
        <v>5</v>
      </c>
      <c r="F193" s="1">
        <v>50</v>
      </c>
    </row>
    <row r="194" spans="1:6" x14ac:dyDescent="0.25">
      <c r="A194" s="2" t="s">
        <v>335</v>
      </c>
      <c r="B194" s="2">
        <f>4373210304</f>
        <v>4373210304</v>
      </c>
      <c r="C194" s="3" t="s">
        <v>254</v>
      </c>
      <c r="D194" s="4" t="s">
        <v>255</v>
      </c>
      <c r="E194" s="2" t="s">
        <v>5</v>
      </c>
      <c r="F194" s="1">
        <v>170</v>
      </c>
    </row>
    <row r="195" spans="1:6" x14ac:dyDescent="0.25">
      <c r="A195" s="2" t="s">
        <v>336</v>
      </c>
      <c r="B195" s="2">
        <f>4373431003</f>
        <v>4373431003</v>
      </c>
      <c r="C195" s="3" t="s">
        <v>256</v>
      </c>
      <c r="D195" s="4" t="s">
        <v>257</v>
      </c>
      <c r="E195" s="2" t="s">
        <v>5</v>
      </c>
      <c r="F195" s="1">
        <v>15</v>
      </c>
    </row>
    <row r="196" spans="1:6" x14ac:dyDescent="0.25">
      <c r="A196" s="2" t="s">
        <v>337</v>
      </c>
      <c r="B196" s="2">
        <f>4373510201</f>
        <v>4373510201</v>
      </c>
      <c r="C196" s="3" t="s">
        <v>258</v>
      </c>
      <c r="D196" s="4" t="s">
        <v>259</v>
      </c>
      <c r="E196" s="2" t="s">
        <v>5</v>
      </c>
      <c r="F196" s="1">
        <v>50</v>
      </c>
    </row>
    <row r="197" spans="1:6" x14ac:dyDescent="0.25">
      <c r="A197" s="2" t="s">
        <v>338</v>
      </c>
      <c r="B197" s="2">
        <f>4373510202</f>
        <v>4373510202</v>
      </c>
      <c r="C197" s="3" t="s">
        <v>260</v>
      </c>
      <c r="D197" s="4" t="s">
        <v>261</v>
      </c>
      <c r="E197" s="2" t="s">
        <v>5</v>
      </c>
      <c r="F197" s="1">
        <v>30</v>
      </c>
    </row>
    <row r="198" spans="1:6" ht="14.45" x14ac:dyDescent="0.3">
      <c r="A198" s="2" t="s">
        <v>339</v>
      </c>
      <c r="B198" s="2">
        <f>4373514614</f>
        <v>4373514614</v>
      </c>
      <c r="C198" s="3" t="s">
        <v>262</v>
      </c>
      <c r="D198" s="4" t="s">
        <v>263</v>
      </c>
      <c r="E198" s="2" t="s">
        <v>5</v>
      </c>
      <c r="F198" s="1">
        <v>50</v>
      </c>
    </row>
    <row r="199" spans="1:6" x14ac:dyDescent="0.25">
      <c r="A199" s="2" t="s">
        <v>340</v>
      </c>
      <c r="B199" s="2">
        <f>4379110010</f>
        <v>4379110010</v>
      </c>
      <c r="C199" s="3" t="s">
        <v>264</v>
      </c>
      <c r="D199" s="4" t="s">
        <v>265</v>
      </c>
      <c r="E199" s="2" t="s">
        <v>5</v>
      </c>
      <c r="F199" s="1">
        <v>5</v>
      </c>
    </row>
    <row r="200" spans="1:6" x14ac:dyDescent="0.25">
      <c r="A200" s="2" t="s">
        <v>341</v>
      </c>
      <c r="B200" s="2">
        <f>8248480000</f>
        <v>8248480000</v>
      </c>
      <c r="C200" s="3" t="s">
        <v>266</v>
      </c>
      <c r="D200" s="4" t="s">
        <v>267</v>
      </c>
      <c r="E200" s="2" t="s">
        <v>5</v>
      </c>
      <c r="F200" s="1">
        <v>10</v>
      </c>
    </row>
    <row r="201" spans="1:6" x14ac:dyDescent="0.25">
      <c r="A201" s="2" t="s">
        <v>342</v>
      </c>
      <c r="B201" s="2">
        <f>8248490000</f>
        <v>8248490000</v>
      </c>
      <c r="C201" s="3" t="s">
        <v>266</v>
      </c>
      <c r="D201" s="4" t="s">
        <v>268</v>
      </c>
      <c r="E201" s="2" t="s">
        <v>5</v>
      </c>
      <c r="F201" s="1">
        <v>200</v>
      </c>
    </row>
    <row r="202" spans="1:6" x14ac:dyDescent="0.25">
      <c r="A202" s="2" t="s">
        <v>343</v>
      </c>
      <c r="B202" s="2">
        <f>8248500000</f>
        <v>8248500000</v>
      </c>
      <c r="C202" s="3" t="s">
        <v>266</v>
      </c>
      <c r="D202" s="4" t="s">
        <v>269</v>
      </c>
      <c r="E202" s="2" t="s">
        <v>5</v>
      </c>
      <c r="F202" s="1">
        <v>280</v>
      </c>
    </row>
    <row r="203" spans="1:6" x14ac:dyDescent="0.25">
      <c r="A203" s="2" t="s">
        <v>344</v>
      </c>
      <c r="B203" s="2">
        <f>9101070600</f>
        <v>9101070600</v>
      </c>
      <c r="C203" s="3" t="s">
        <v>270</v>
      </c>
      <c r="D203" s="4" t="s">
        <v>271</v>
      </c>
      <c r="E203" s="2" t="s">
        <v>5</v>
      </c>
      <c r="F203" s="1">
        <v>70</v>
      </c>
    </row>
    <row r="204" spans="1:6" x14ac:dyDescent="0.25">
      <c r="A204" s="2" t="s">
        <v>345</v>
      </c>
      <c r="B204" s="2">
        <f>9101070620</f>
        <v>9101070620</v>
      </c>
      <c r="C204" s="3" t="s">
        <v>272</v>
      </c>
      <c r="D204" s="4" t="s">
        <v>273</v>
      </c>
      <c r="E204" s="2" t="s">
        <v>5</v>
      </c>
      <c r="F204" s="1">
        <v>83</v>
      </c>
    </row>
  </sheetData>
  <mergeCells count="2">
    <mergeCell ref="A2:L2"/>
    <mergeCell ref="A72:J72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8" scale="90" orientation="landscape" r:id="rId1"/>
  <headerFooter>
    <oddHeader>&amp;C&amp;"-,Félkövér"Ajánlati felhívás 6. számú melléklete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2017-09-15T11:01:17Z</dcterms:created>
  <dcterms:modified xsi:type="dcterms:W3CDTF">2017-09-15T11:01:20Z</dcterms:modified>
</cp:coreProperties>
</file>