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1520" windowHeight="9870"/>
  </bookViews>
  <sheets>
    <sheet name="V-366-18" sheetId="1" r:id="rId1"/>
  </sheets>
  <calcPr calcId="145621"/>
</workbook>
</file>

<file path=xl/calcChain.xml><?xml version="1.0" encoding="utf-8"?>
<calcChain xmlns="http://schemas.openxmlformats.org/spreadsheetml/2006/main">
  <c r="B45" i="1" l="1"/>
  <c r="J121" i="1" l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05" i="1"/>
  <c r="J10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3" i="1"/>
  <c r="B99" i="1" l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<sst xmlns="http://schemas.openxmlformats.org/spreadsheetml/2006/main" count="476" uniqueCount="229">
  <si>
    <t>Bázis mennyiségi egység
(Me)</t>
  </si>
  <si>
    <t xml:space="preserve">Megajánlott termék 
szállítói anyagszáma </t>
  </si>
  <si>
    <t>Megajánlott termék
gyártmánya</t>
  </si>
  <si>
    <t>Gyártói azonosító (rajzszám)</t>
  </si>
  <si>
    <t>Megnevezés</t>
  </si>
  <si>
    <t>BKV-azonosító 
(cikkszám)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</si>
  <si>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</si>
  <si>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</si>
  <si>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</si>
  <si>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</si>
  <si>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</si>
  <si>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</si>
  <si>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</si>
  <si>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</si>
  <si>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</si>
  <si>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</si>
  <si>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</si>
  <si>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</si>
  <si>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</si>
  <si>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</si>
  <si>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</si>
  <si>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</si>
  <si>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</si>
  <si>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</si>
  <si>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</si>
  <si>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</si>
  <si>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</si>
  <si>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</si>
  <si>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</si>
  <si>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</si>
  <si>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</si>
  <si>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</si>
  <si>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</si>
  <si>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</si>
  <si>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</si>
  <si>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</si>
  <si>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</si>
  <si>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</si>
  <si>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</si>
  <si>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</si>
  <si>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</si>
  <si>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</si>
  <si>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</si>
  <si>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</si>
  <si>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</si>
  <si>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</si>
  <si>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</si>
  <si>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</si>
  <si>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</si>
  <si>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</si>
  <si>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</si>
  <si>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</si>
  <si>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</si>
  <si>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</si>
  <si>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</si>
  <si>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</si>
  <si>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</si>
  <si>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</si>
  <si>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</si>
  <si>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</si>
  <si>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</si>
  <si>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</si>
  <si>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</si>
  <si>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</si>
  <si>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</si>
  <si>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</si>
  <si>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</si>
  <si>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</si>
  <si>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</si>
  <si>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</si>
  <si>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</si>
  <si>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</si>
  <si>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</si>
  <si>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</si>
  <si>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</si>
  <si>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</si>
  <si>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</si>
  <si>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</si>
  <si>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</si>
  <si>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</si>
  <si>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</si>
  <si>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</si>
  <si>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</si>
  <si>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</si>
  <si>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</si>
  <si>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</si>
  <si>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</si>
  <si>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83.</t>
  </si>
  <si>
    <t>84.</t>
  </si>
  <si>
    <t>85.</t>
  </si>
  <si>
    <t>86.</t>
  </si>
  <si>
    <t>87.</t>
  </si>
  <si>
    <t>88.</t>
  </si>
  <si>
    <t>90.</t>
  </si>
  <si>
    <t>91.</t>
  </si>
  <si>
    <t>93.</t>
  </si>
  <si>
    <t>95.</t>
  </si>
  <si>
    <t>96.</t>
  </si>
  <si>
    <t>98.</t>
  </si>
  <si>
    <t>99.</t>
  </si>
  <si>
    <t>100.</t>
  </si>
  <si>
    <t>101.</t>
  </si>
  <si>
    <t>102.</t>
  </si>
  <si>
    <t>103.</t>
  </si>
  <si>
    <t>Ékszíj AVX LA/Super Belt/00599</t>
  </si>
  <si>
    <t>Ékszíj sima</t>
  </si>
  <si>
    <t>Ékszíj LI /Optibelt/03355 sima</t>
  </si>
  <si>
    <t>Ékszíj LI /Super Belt/ fogazott/ 00599</t>
  </si>
  <si>
    <t>Ékszíj</t>
  </si>
  <si>
    <t>Ékszij LI/Super Belt 07/00599 fogazott</t>
  </si>
  <si>
    <t>Fogazott ékszíj</t>
  </si>
  <si>
    <t>Fogazott ékszíj  IK 412</t>
  </si>
  <si>
    <t>Bordás ékszíj</t>
  </si>
  <si>
    <t>Bordázott ékszíj</t>
  </si>
  <si>
    <t>Ékszíj bordás</t>
  </si>
  <si>
    <t>Fogazott ékszíj XPZ</t>
  </si>
  <si>
    <t>Hornyozott ékszíj</t>
  </si>
  <si>
    <t>10X735</t>
  </si>
  <si>
    <t>10X1000 LI</t>
  </si>
  <si>
    <t>17X1040</t>
  </si>
  <si>
    <t>17X1060</t>
  </si>
  <si>
    <t>10X1100 LI</t>
  </si>
  <si>
    <t>13X1157 LP</t>
  </si>
  <si>
    <t>17X1150 LI</t>
  </si>
  <si>
    <t>17X1250 LI</t>
  </si>
  <si>
    <t>17X1600 LI</t>
  </si>
  <si>
    <t>17X1700 LI</t>
  </si>
  <si>
    <t>17X1800 LI</t>
  </si>
  <si>
    <t>17X1900 LI</t>
  </si>
  <si>
    <t>17X2000</t>
  </si>
  <si>
    <t>17X3000 LI</t>
  </si>
  <si>
    <t>22X3200 LI</t>
  </si>
  <si>
    <t>32X3550 LI</t>
  </si>
  <si>
    <t>12,5X1250 LA</t>
  </si>
  <si>
    <t>SPA 1250 GATES</t>
  </si>
  <si>
    <t>SPA 1282</t>
  </si>
  <si>
    <t>12,5X1300 LA</t>
  </si>
  <si>
    <t>SPZ 1320 GATES</t>
  </si>
  <si>
    <t>SPZ 1437 GATES</t>
  </si>
  <si>
    <t>12,5X1700 LA</t>
  </si>
  <si>
    <t>XPZ 1000LP</t>
  </si>
  <si>
    <t>XPA 1250 LP</t>
  </si>
  <si>
    <t>XPA 1120 LP</t>
  </si>
  <si>
    <t>AVX13X1100 LA</t>
  </si>
  <si>
    <t>AVX 13X1125 LA</t>
  </si>
  <si>
    <t>AVX 13X1150 LA</t>
  </si>
  <si>
    <t>AVX 13X1200 LA</t>
  </si>
  <si>
    <t>AVX 13X1250 LA</t>
  </si>
  <si>
    <t>AVX 13X1400 LA</t>
  </si>
  <si>
    <t>AVX13X1450 LA</t>
  </si>
  <si>
    <t>AVX13X1800 LA</t>
  </si>
  <si>
    <t>32X4000 LI</t>
  </si>
  <si>
    <t>17X2800/SPB 2800 LP</t>
  </si>
  <si>
    <t>22X2240 LI</t>
  </si>
  <si>
    <t>22X3150 LI</t>
  </si>
  <si>
    <t>XPZ-675 LP</t>
  </si>
  <si>
    <t>XPZ 687 LP</t>
  </si>
  <si>
    <t>XPZ 722 LP</t>
  </si>
  <si>
    <t>XPZ 750 LP</t>
  </si>
  <si>
    <t>XPZ 772 LP</t>
  </si>
  <si>
    <t>XPZ 812 LP</t>
  </si>
  <si>
    <t>XPZ 825 LP</t>
  </si>
  <si>
    <t>XPZ 850 LP</t>
  </si>
  <si>
    <t>SPZ 850</t>
  </si>
  <si>
    <t>XPZ 875 LP</t>
  </si>
  <si>
    <t>XPZ 900 LP</t>
  </si>
  <si>
    <t>XPZ 925 LP</t>
  </si>
  <si>
    <t>XPZ 950 LP</t>
  </si>
  <si>
    <t>SPZ 950</t>
  </si>
  <si>
    <t>XPA 1082</t>
  </si>
  <si>
    <t>SPZ 1120</t>
  </si>
  <si>
    <t>XPZ 1150 LP</t>
  </si>
  <si>
    <t>SPA 1157</t>
  </si>
  <si>
    <t>XPZ 1202 LP</t>
  </si>
  <si>
    <t>SPZ LW 1287</t>
  </si>
  <si>
    <t>SPZ 1400</t>
  </si>
  <si>
    <t>SPZ 1900</t>
  </si>
  <si>
    <t>XPZ 800 LP</t>
  </si>
  <si>
    <t>XPZ 975 LP 990LA</t>
  </si>
  <si>
    <t>XPZ 1250 LP</t>
  </si>
  <si>
    <t>13X1250 LA</t>
  </si>
  <si>
    <t>SPZ 722LP/735LA</t>
  </si>
  <si>
    <t>13X2000 LI</t>
  </si>
  <si>
    <t>17X3750 LI</t>
  </si>
  <si>
    <t>22X2360 LI</t>
  </si>
  <si>
    <t>22X2850 LI</t>
  </si>
  <si>
    <t>22X3000 LI</t>
  </si>
  <si>
    <t>25X3150 LI</t>
  </si>
  <si>
    <t>32X2280 LI</t>
  </si>
  <si>
    <t>32X3150 LI</t>
  </si>
  <si>
    <t>32X5000 LI</t>
  </si>
  <si>
    <t>10X1325 LA</t>
  </si>
  <si>
    <t>9,5X1000 LA</t>
  </si>
  <si>
    <t>9,5X1250 LA</t>
  </si>
  <si>
    <t>OPT VX 47X13X1120</t>
  </si>
  <si>
    <t>XPZ 1287/10X1300 LA</t>
  </si>
  <si>
    <t>10X1700 LA</t>
  </si>
  <si>
    <t>AVX 13X925 LA</t>
  </si>
  <si>
    <t>17X1000 LI</t>
  </si>
  <si>
    <t>16X2060 LI</t>
  </si>
  <si>
    <t>13X1525 LA</t>
  </si>
  <si>
    <t>17X1850 LI</t>
  </si>
  <si>
    <t>9,5X825 LA</t>
  </si>
  <si>
    <t>12,5X1050 LA</t>
  </si>
  <si>
    <t>12,5X1100 LA</t>
  </si>
  <si>
    <t>12,5X1125 LA</t>
  </si>
  <si>
    <t>12,5X1350 LA</t>
  </si>
  <si>
    <t>12,5X2150 LA</t>
  </si>
  <si>
    <t>CAT 254-0298 DF 008</t>
  </si>
  <si>
    <t>10X900 LI</t>
  </si>
  <si>
    <t>13X1225 LI</t>
  </si>
  <si>
    <t>13X1250 LI</t>
  </si>
  <si>
    <t>17X1500 LI</t>
  </si>
  <si>
    <t>22X1700 LI</t>
  </si>
  <si>
    <t>DUNLOP HAA 2240 LP</t>
  </si>
  <si>
    <t>Mennyiség
(Me/12 hónap)</t>
  </si>
  <si>
    <t>1. rész; Ékszíjak beszerzése a Metró Infrastruktúra Főmérnökség részére</t>
  </si>
  <si>
    <t>2. rész; Ékszíjak beszerzése a Metró Járműműszaki Főmérnökség részére</t>
  </si>
  <si>
    <t>DB</t>
  </si>
  <si>
    <t>Összesen:</t>
  </si>
  <si>
    <t>Összesen</t>
  </si>
  <si>
    <t>XPZ-1060</t>
  </si>
  <si>
    <t>XPA-1082</t>
  </si>
  <si>
    <t>XPA-1180</t>
  </si>
  <si>
    <t xml:space="preserve">Bordás ékszíj </t>
  </si>
  <si>
    <t>XPZ-1500</t>
  </si>
  <si>
    <t>XPA-1600</t>
  </si>
  <si>
    <t>Ajánlati összár ÁFA nélkül  
(Ft/12 hónap)</t>
  </si>
  <si>
    <t>Megajánlott egségár
ÁFA nélkül 
(Ft/Me)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</si>
</sst>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0" borderId="1" xfId="0" applyBorder="1"/>
    <xf numFmtId="0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/>
    <xf numFmtId="0" fontId="3" fillId="2" borderId="2" xfId="0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4" xfId="0" applyBorder="1" applyAlignment="1">
      <alignment horizontal="left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2">
    <cellStyle name="Normál" xfId="0" builtinId="0"/>
    <cellStyle name="Normá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1"/>
  <sheetViews>
    <sheetView tabSelected="1" zoomScaleNormal="100" workbookViewId="0">
      <selection sqref="A1:J1"/>
    </sheetView>
  </sheetViews>
  <sheetFormatPr defaultRowHeight="15" x14ac:dyDescent="0.25"/>
  <cols>
    <col min="1" max="1" width="3.5703125" bestFit="1" customWidth="1"/>
    <col min="2" max="2" width="19.28515625" bestFit="1" customWidth="1"/>
    <col min="3" max="3" width="32.28515625" bestFit="1" customWidth="1"/>
    <col min="4" max="4" width="18.7109375" bestFit="1" customWidth="1"/>
    <col min="5" max="6" width="11.28515625" bestFit="1" customWidth="1"/>
    <col min="7" max="8" width="14" bestFit="1" customWidth="1"/>
    <col min="9" max="9" width="14" customWidth="1"/>
    <col min="10" max="10" width="13.140625" bestFit="1" customWidth="1"/>
  </cols>
  <sheetData>
    <row r="1" spans="1:10" x14ac:dyDescent="0.25">
      <c r="A1" s="24" t="s">
        <v>216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s="2" customFormat="1" ht="75" x14ac:dyDescent="0.25">
      <c r="A2" s="10" t="s">
        <v>6</v>
      </c>
      <c r="B2" s="4" t="s">
        <v>5</v>
      </c>
      <c r="C2" s="4" t="s">
        <v>4</v>
      </c>
      <c r="D2" s="4" t="s">
        <v>3</v>
      </c>
      <c r="E2" s="4" t="s">
        <v>2</v>
      </c>
      <c r="F2" s="4" t="s">
        <v>1</v>
      </c>
      <c r="G2" s="7" t="s">
        <v>215</v>
      </c>
      <c r="H2" s="4" t="s">
        <v>0</v>
      </c>
      <c r="I2" s="20" t="s">
        <v>228</v>
      </c>
      <c r="J2" s="11" t="s">
        <v>227</v>
      </c>
    </row>
    <row r="3" spans="1:10" x14ac:dyDescent="0.25">
      <c r="A3" s="12" t="s">
        <v>7</v>
      </c>
      <c r="B3" s="3" t="str">
        <f>"000000005643130735"</f>
        <v>000000005643130735</v>
      </c>
      <c r="C3" s="3" t="s">
        <v>104</v>
      </c>
      <c r="D3" s="3" t="s">
        <v>117</v>
      </c>
      <c r="E3" s="1"/>
      <c r="F3" s="1"/>
      <c r="G3" s="3">
        <v>4</v>
      </c>
      <c r="H3" s="3" t="s">
        <v>218</v>
      </c>
      <c r="I3" s="21"/>
      <c r="J3" s="13">
        <f>G3*I3</f>
        <v>0</v>
      </c>
    </row>
    <row r="4" spans="1:10" x14ac:dyDescent="0.25">
      <c r="A4" s="12" t="s">
        <v>8</v>
      </c>
      <c r="B4" s="3" t="str">
        <f>"000000005643131000"</f>
        <v>000000005643131000</v>
      </c>
      <c r="C4" s="3" t="s">
        <v>105</v>
      </c>
      <c r="D4" s="3" t="s">
        <v>118</v>
      </c>
      <c r="E4" s="1"/>
      <c r="F4" s="1"/>
      <c r="G4" s="3">
        <v>5</v>
      </c>
      <c r="H4" s="3" t="s">
        <v>218</v>
      </c>
      <c r="I4" s="21"/>
      <c r="J4" s="13">
        <f t="shared" ref="J4:J67" si="0">G4*I4</f>
        <v>0</v>
      </c>
    </row>
    <row r="5" spans="1:10" x14ac:dyDescent="0.25">
      <c r="A5" s="12" t="s">
        <v>9</v>
      </c>
      <c r="B5" s="3" t="str">
        <f>"000000005643131040"</f>
        <v>000000005643131040</v>
      </c>
      <c r="C5" s="3" t="s">
        <v>106</v>
      </c>
      <c r="D5" s="3" t="s">
        <v>119</v>
      </c>
      <c r="E5" s="1"/>
      <c r="F5" s="1"/>
      <c r="G5" s="3">
        <v>4</v>
      </c>
      <c r="H5" s="3" t="s">
        <v>218</v>
      </c>
      <c r="I5" s="21"/>
      <c r="J5" s="13">
        <f t="shared" si="0"/>
        <v>0</v>
      </c>
    </row>
    <row r="6" spans="1:10" x14ac:dyDescent="0.25">
      <c r="A6" s="12" t="s">
        <v>10</v>
      </c>
      <c r="B6" s="3" t="str">
        <f>"000000005643131060"</f>
        <v>000000005643131060</v>
      </c>
      <c r="C6" s="3" t="s">
        <v>107</v>
      </c>
      <c r="D6" s="3" t="s">
        <v>120</v>
      </c>
      <c r="E6" s="1"/>
      <c r="F6" s="1"/>
      <c r="G6" s="3">
        <v>4</v>
      </c>
      <c r="H6" s="3" t="s">
        <v>218</v>
      </c>
      <c r="I6" s="21"/>
      <c r="J6" s="13">
        <f t="shared" si="0"/>
        <v>0</v>
      </c>
    </row>
    <row r="7" spans="1:10" x14ac:dyDescent="0.25">
      <c r="A7" s="12" t="s">
        <v>11</v>
      </c>
      <c r="B7" s="3" t="str">
        <f>"000000005643131100"</f>
        <v>000000005643131100</v>
      </c>
      <c r="C7" s="3" t="s">
        <v>108</v>
      </c>
      <c r="D7" s="3" t="s">
        <v>121</v>
      </c>
      <c r="E7" s="1"/>
      <c r="F7" s="1"/>
      <c r="G7" s="3">
        <v>2</v>
      </c>
      <c r="H7" s="3" t="s">
        <v>218</v>
      </c>
      <c r="I7" s="21"/>
      <c r="J7" s="13">
        <f t="shared" si="0"/>
        <v>0</v>
      </c>
    </row>
    <row r="8" spans="1:10" x14ac:dyDescent="0.25">
      <c r="A8" s="12" t="s">
        <v>12</v>
      </c>
      <c r="B8" s="3" t="str">
        <f>"000000005643141157"</f>
        <v>000000005643141157</v>
      </c>
      <c r="C8" s="3" t="s">
        <v>105</v>
      </c>
      <c r="D8" s="3" t="s">
        <v>122</v>
      </c>
      <c r="E8" s="1"/>
      <c r="F8" s="1"/>
      <c r="G8" s="3">
        <v>3</v>
      </c>
      <c r="H8" s="3" t="s">
        <v>218</v>
      </c>
      <c r="I8" s="21"/>
      <c r="J8" s="13">
        <f t="shared" si="0"/>
        <v>0</v>
      </c>
    </row>
    <row r="9" spans="1:10" x14ac:dyDescent="0.25">
      <c r="A9" s="12" t="s">
        <v>13</v>
      </c>
      <c r="B9" s="3" t="str">
        <f>"000000005643151150"</f>
        <v>000000005643151150</v>
      </c>
      <c r="C9" s="3" t="s">
        <v>105</v>
      </c>
      <c r="D9" s="3" t="s">
        <v>123</v>
      </c>
      <c r="E9" s="1"/>
      <c r="F9" s="1"/>
      <c r="G9" s="3">
        <v>3</v>
      </c>
      <c r="H9" s="3" t="s">
        <v>218</v>
      </c>
      <c r="I9" s="21"/>
      <c r="J9" s="13">
        <f t="shared" si="0"/>
        <v>0</v>
      </c>
    </row>
    <row r="10" spans="1:10" x14ac:dyDescent="0.25">
      <c r="A10" s="12" t="s">
        <v>14</v>
      </c>
      <c r="B10" s="3" t="str">
        <f>"000000005643151250"</f>
        <v>000000005643151250</v>
      </c>
      <c r="C10" s="3" t="s">
        <v>105</v>
      </c>
      <c r="D10" s="3" t="s">
        <v>124</v>
      </c>
      <c r="E10" s="1"/>
      <c r="F10" s="1"/>
      <c r="G10" s="3">
        <v>3</v>
      </c>
      <c r="H10" s="3" t="s">
        <v>218</v>
      </c>
      <c r="I10" s="21"/>
      <c r="J10" s="13">
        <f t="shared" si="0"/>
        <v>0</v>
      </c>
    </row>
    <row r="11" spans="1:10" x14ac:dyDescent="0.25">
      <c r="A11" s="12" t="s">
        <v>15</v>
      </c>
      <c r="B11" s="3" t="str">
        <f>"000000005643151600"</f>
        <v>000000005643151600</v>
      </c>
      <c r="C11" s="3" t="s">
        <v>105</v>
      </c>
      <c r="D11" s="3" t="s">
        <v>125</v>
      </c>
      <c r="E11" s="1"/>
      <c r="F11" s="1"/>
      <c r="G11" s="3">
        <v>20</v>
      </c>
      <c r="H11" s="3" t="s">
        <v>218</v>
      </c>
      <c r="I11" s="21"/>
      <c r="J11" s="13">
        <f t="shared" si="0"/>
        <v>0</v>
      </c>
    </row>
    <row r="12" spans="1:10" x14ac:dyDescent="0.25">
      <c r="A12" s="12" t="s">
        <v>16</v>
      </c>
      <c r="B12" s="3" t="str">
        <f>"000000005643151700"</f>
        <v>000000005643151700</v>
      </c>
      <c r="C12" s="3" t="s">
        <v>108</v>
      </c>
      <c r="D12" s="3" t="s">
        <v>126</v>
      </c>
      <c r="E12" s="1"/>
      <c r="F12" s="1"/>
      <c r="G12" s="3">
        <v>11</v>
      </c>
      <c r="H12" s="3" t="s">
        <v>218</v>
      </c>
      <c r="I12" s="21"/>
      <c r="J12" s="13">
        <f t="shared" si="0"/>
        <v>0</v>
      </c>
    </row>
    <row r="13" spans="1:10" x14ac:dyDescent="0.25">
      <c r="A13" s="12" t="s">
        <v>17</v>
      </c>
      <c r="B13" s="3" t="str">
        <f>"000000005643151800"</f>
        <v>000000005643151800</v>
      </c>
      <c r="C13" s="3" t="s">
        <v>108</v>
      </c>
      <c r="D13" s="3" t="s">
        <v>127</v>
      </c>
      <c r="E13" s="1"/>
      <c r="F13" s="1"/>
      <c r="G13" s="3">
        <v>18</v>
      </c>
      <c r="H13" s="3" t="s">
        <v>218</v>
      </c>
      <c r="I13" s="21"/>
      <c r="J13" s="13">
        <f t="shared" si="0"/>
        <v>0</v>
      </c>
    </row>
    <row r="14" spans="1:10" x14ac:dyDescent="0.25">
      <c r="A14" s="12" t="s">
        <v>18</v>
      </c>
      <c r="B14" s="3" t="str">
        <f>"000000005643151900"</f>
        <v>000000005643151900</v>
      </c>
      <c r="C14" s="3" t="s">
        <v>105</v>
      </c>
      <c r="D14" s="3" t="s">
        <v>128</v>
      </c>
      <c r="E14" s="1"/>
      <c r="F14" s="1"/>
      <c r="G14" s="3">
        <v>5</v>
      </c>
      <c r="H14" s="3" t="s">
        <v>218</v>
      </c>
      <c r="I14" s="21"/>
      <c r="J14" s="13">
        <f t="shared" si="0"/>
        <v>0</v>
      </c>
    </row>
    <row r="15" spans="1:10" x14ac:dyDescent="0.25">
      <c r="A15" s="12" t="s">
        <v>19</v>
      </c>
      <c r="B15" s="3" t="str">
        <f>"000000005643152000"</f>
        <v>000000005643152000</v>
      </c>
      <c r="C15" s="3" t="s">
        <v>109</v>
      </c>
      <c r="D15" s="3" t="s">
        <v>129</v>
      </c>
      <c r="E15" s="1"/>
      <c r="F15" s="1"/>
      <c r="G15" s="3">
        <v>4</v>
      </c>
      <c r="H15" s="3" t="s">
        <v>218</v>
      </c>
      <c r="I15" s="21"/>
      <c r="J15" s="13">
        <f t="shared" si="0"/>
        <v>0</v>
      </c>
    </row>
    <row r="16" spans="1:10" x14ac:dyDescent="0.25">
      <c r="A16" s="12" t="s">
        <v>20</v>
      </c>
      <c r="B16" s="3" t="str">
        <f>"000000005643153000"</f>
        <v>000000005643153000</v>
      </c>
      <c r="C16" s="3" t="s">
        <v>105</v>
      </c>
      <c r="D16" s="3" t="s">
        <v>130</v>
      </c>
      <c r="E16" s="1"/>
      <c r="F16" s="1"/>
      <c r="G16" s="3">
        <v>3</v>
      </c>
      <c r="H16" s="3" t="s">
        <v>218</v>
      </c>
      <c r="I16" s="21"/>
      <c r="J16" s="13">
        <f t="shared" si="0"/>
        <v>0</v>
      </c>
    </row>
    <row r="17" spans="1:10" x14ac:dyDescent="0.25">
      <c r="A17" s="12" t="s">
        <v>21</v>
      </c>
      <c r="B17" s="3" t="str">
        <f>"000000005643163200"</f>
        <v>000000005643163200</v>
      </c>
      <c r="C17" s="3" t="s">
        <v>105</v>
      </c>
      <c r="D17" s="3" t="s">
        <v>131</v>
      </c>
      <c r="E17" s="1"/>
      <c r="F17" s="1"/>
      <c r="G17" s="3">
        <v>3</v>
      </c>
      <c r="H17" s="3" t="s">
        <v>218</v>
      </c>
      <c r="I17" s="21"/>
      <c r="J17" s="13">
        <f t="shared" si="0"/>
        <v>0</v>
      </c>
    </row>
    <row r="18" spans="1:10" x14ac:dyDescent="0.25">
      <c r="A18" s="12" t="s">
        <v>22</v>
      </c>
      <c r="B18" s="3" t="str">
        <f>"000000005643193550"</f>
        <v>000000005643193550</v>
      </c>
      <c r="C18" s="3" t="s">
        <v>108</v>
      </c>
      <c r="D18" s="3" t="s">
        <v>132</v>
      </c>
      <c r="E18" s="1"/>
      <c r="F18" s="1"/>
      <c r="G18" s="3">
        <v>3</v>
      </c>
      <c r="H18" s="3" t="s">
        <v>218</v>
      </c>
      <c r="I18" s="21"/>
      <c r="J18" s="13">
        <f t="shared" si="0"/>
        <v>0</v>
      </c>
    </row>
    <row r="19" spans="1:10" x14ac:dyDescent="0.25">
      <c r="A19" s="12" t="s">
        <v>23</v>
      </c>
      <c r="B19" s="3" t="str">
        <f>"000000005643341250"</f>
        <v>000000005643341250</v>
      </c>
      <c r="C19" s="3" t="s">
        <v>108</v>
      </c>
      <c r="D19" s="3" t="s">
        <v>133</v>
      </c>
      <c r="E19" s="1"/>
      <c r="F19" s="1"/>
      <c r="G19" s="3">
        <v>3</v>
      </c>
      <c r="H19" s="3" t="s">
        <v>218</v>
      </c>
      <c r="I19" s="21"/>
      <c r="J19" s="13">
        <f t="shared" si="0"/>
        <v>0</v>
      </c>
    </row>
    <row r="20" spans="1:10" x14ac:dyDescent="0.25">
      <c r="A20" s="12" t="s">
        <v>24</v>
      </c>
      <c r="B20" s="3" t="str">
        <f>"000000005643341251"</f>
        <v>000000005643341251</v>
      </c>
      <c r="C20" s="3" t="s">
        <v>108</v>
      </c>
      <c r="D20" s="3" t="s">
        <v>134</v>
      </c>
      <c r="E20" s="1"/>
      <c r="F20" s="1"/>
      <c r="G20" s="3">
        <v>5</v>
      </c>
      <c r="H20" s="3" t="s">
        <v>218</v>
      </c>
      <c r="I20" s="21"/>
      <c r="J20" s="13">
        <f t="shared" si="0"/>
        <v>0</v>
      </c>
    </row>
    <row r="21" spans="1:10" x14ac:dyDescent="0.25">
      <c r="A21" s="12" t="s">
        <v>25</v>
      </c>
      <c r="B21" s="3" t="str">
        <f>"000000005643341283"</f>
        <v>000000005643341283</v>
      </c>
      <c r="C21" s="3" t="s">
        <v>108</v>
      </c>
      <c r="D21" s="3" t="s">
        <v>135</v>
      </c>
      <c r="E21" s="1"/>
      <c r="F21" s="1"/>
      <c r="G21" s="3">
        <v>3</v>
      </c>
      <c r="H21" s="3" t="s">
        <v>218</v>
      </c>
      <c r="I21" s="21"/>
      <c r="J21" s="13">
        <f t="shared" si="0"/>
        <v>0</v>
      </c>
    </row>
    <row r="22" spans="1:10" x14ac:dyDescent="0.25">
      <c r="A22" s="12" t="s">
        <v>26</v>
      </c>
      <c r="B22" s="3" t="str">
        <f>"000000005643341300"</f>
        <v>000000005643341300</v>
      </c>
      <c r="C22" s="3" t="s">
        <v>105</v>
      </c>
      <c r="D22" s="3" t="s">
        <v>136</v>
      </c>
      <c r="E22" s="1"/>
      <c r="F22" s="1"/>
      <c r="G22" s="3">
        <v>3</v>
      </c>
      <c r="H22" s="3" t="s">
        <v>218</v>
      </c>
      <c r="I22" s="21"/>
      <c r="J22" s="13">
        <f t="shared" si="0"/>
        <v>0</v>
      </c>
    </row>
    <row r="23" spans="1:10" x14ac:dyDescent="0.25">
      <c r="A23" s="12" t="s">
        <v>27</v>
      </c>
      <c r="B23" s="3" t="str">
        <f>"000000005643341320"</f>
        <v>000000005643341320</v>
      </c>
      <c r="C23" s="3" t="s">
        <v>108</v>
      </c>
      <c r="D23" s="3" t="s">
        <v>137</v>
      </c>
      <c r="E23" s="3"/>
      <c r="F23" s="3"/>
      <c r="G23" s="3">
        <v>5</v>
      </c>
      <c r="H23" s="3" t="s">
        <v>218</v>
      </c>
      <c r="I23" s="21"/>
      <c r="J23" s="13">
        <f t="shared" si="0"/>
        <v>0</v>
      </c>
    </row>
    <row r="24" spans="1:10" x14ac:dyDescent="0.25">
      <c r="A24" s="12" t="s">
        <v>28</v>
      </c>
      <c r="B24" s="3" t="str">
        <f>"000000005643341437"</f>
        <v>000000005643341437</v>
      </c>
      <c r="C24" s="3" t="s">
        <v>108</v>
      </c>
      <c r="D24" s="3" t="s">
        <v>138</v>
      </c>
      <c r="E24" s="3"/>
      <c r="F24" s="3"/>
      <c r="G24" s="3">
        <v>5</v>
      </c>
      <c r="H24" s="3" t="s">
        <v>218</v>
      </c>
      <c r="I24" s="21"/>
      <c r="J24" s="13">
        <f t="shared" si="0"/>
        <v>0</v>
      </c>
    </row>
    <row r="25" spans="1:10" x14ac:dyDescent="0.25">
      <c r="A25" s="12" t="s">
        <v>29</v>
      </c>
      <c r="B25" s="3" t="str">
        <f>"000000005643341700"</f>
        <v>000000005643341700</v>
      </c>
      <c r="C25" s="3" t="s">
        <v>108</v>
      </c>
      <c r="D25" s="3" t="s">
        <v>139</v>
      </c>
      <c r="E25" s="3"/>
      <c r="F25" s="3"/>
      <c r="G25" s="3">
        <v>2</v>
      </c>
      <c r="H25" s="3" t="s">
        <v>218</v>
      </c>
      <c r="I25" s="21"/>
      <c r="J25" s="13">
        <f t="shared" si="0"/>
        <v>0</v>
      </c>
    </row>
    <row r="26" spans="1:10" x14ac:dyDescent="0.25">
      <c r="A26" s="12" t="s">
        <v>30</v>
      </c>
      <c r="B26" s="3" t="str">
        <f>"000000005643371000"</f>
        <v>000000005643371000</v>
      </c>
      <c r="C26" s="3" t="s">
        <v>110</v>
      </c>
      <c r="D26" s="3" t="s">
        <v>140</v>
      </c>
      <c r="E26" s="3"/>
      <c r="F26" s="3"/>
      <c r="G26" s="3">
        <v>5</v>
      </c>
      <c r="H26" s="3" t="s">
        <v>218</v>
      </c>
      <c r="I26" s="21"/>
      <c r="J26" s="13">
        <f t="shared" si="0"/>
        <v>0</v>
      </c>
    </row>
    <row r="27" spans="1:10" x14ac:dyDescent="0.25">
      <c r="A27" s="12" t="s">
        <v>31</v>
      </c>
      <c r="B27" s="3" t="str">
        <f>"000000005643381111"</f>
        <v>000000005643381111</v>
      </c>
      <c r="C27" s="3" t="s">
        <v>110</v>
      </c>
      <c r="D27" s="3" t="s">
        <v>141</v>
      </c>
      <c r="E27" s="3"/>
      <c r="F27" s="3"/>
      <c r="G27" s="3">
        <v>3</v>
      </c>
      <c r="H27" s="3" t="s">
        <v>218</v>
      </c>
      <c r="I27" s="21"/>
      <c r="J27" s="13">
        <f t="shared" si="0"/>
        <v>0</v>
      </c>
    </row>
    <row r="28" spans="1:10" x14ac:dyDescent="0.25">
      <c r="A28" s="12" t="s">
        <v>32</v>
      </c>
      <c r="B28" s="3" t="str">
        <f>"000000005643381120"</f>
        <v>000000005643381120</v>
      </c>
      <c r="C28" s="3" t="s">
        <v>110</v>
      </c>
      <c r="D28" s="3" t="s">
        <v>142</v>
      </c>
      <c r="E28" s="3"/>
      <c r="F28" s="3"/>
      <c r="G28" s="3">
        <v>5</v>
      </c>
      <c r="H28" s="3" t="s">
        <v>218</v>
      </c>
      <c r="I28" s="21"/>
      <c r="J28" s="13">
        <f t="shared" si="0"/>
        <v>0</v>
      </c>
    </row>
    <row r="29" spans="1:10" x14ac:dyDescent="0.25">
      <c r="A29" s="12" t="s">
        <v>33</v>
      </c>
      <c r="B29" s="3" t="str">
        <f>"000000005643391100"</f>
        <v>000000005643391100</v>
      </c>
      <c r="C29" s="3" t="s">
        <v>111</v>
      </c>
      <c r="D29" s="3" t="s">
        <v>143</v>
      </c>
      <c r="E29" s="3"/>
      <c r="F29" s="3"/>
      <c r="G29" s="3">
        <v>5</v>
      </c>
      <c r="H29" s="3" t="s">
        <v>218</v>
      </c>
      <c r="I29" s="21"/>
      <c r="J29" s="13">
        <f t="shared" si="0"/>
        <v>0</v>
      </c>
    </row>
    <row r="30" spans="1:10" x14ac:dyDescent="0.25">
      <c r="A30" s="12" t="s">
        <v>34</v>
      </c>
      <c r="B30" s="3" t="str">
        <f>"000000005643391125"</f>
        <v>000000005643391125</v>
      </c>
      <c r="C30" s="3" t="s">
        <v>110</v>
      </c>
      <c r="D30" s="3" t="s">
        <v>144</v>
      </c>
      <c r="E30" s="3"/>
      <c r="F30" s="3"/>
      <c r="G30" s="3">
        <v>5</v>
      </c>
      <c r="H30" s="3" t="s">
        <v>218</v>
      </c>
      <c r="I30" s="21"/>
      <c r="J30" s="13">
        <f t="shared" si="0"/>
        <v>0</v>
      </c>
    </row>
    <row r="31" spans="1:10" x14ac:dyDescent="0.25">
      <c r="A31" s="12" t="s">
        <v>35</v>
      </c>
      <c r="B31" s="3" t="str">
        <f>"000000005643391150"</f>
        <v>000000005643391150</v>
      </c>
      <c r="C31" s="3" t="s">
        <v>110</v>
      </c>
      <c r="D31" s="3" t="s">
        <v>145</v>
      </c>
      <c r="E31" s="3"/>
      <c r="F31" s="3"/>
      <c r="G31" s="3">
        <v>5</v>
      </c>
      <c r="H31" s="3" t="s">
        <v>218</v>
      </c>
      <c r="I31" s="21"/>
      <c r="J31" s="13">
        <f t="shared" si="0"/>
        <v>0</v>
      </c>
    </row>
    <row r="32" spans="1:10" x14ac:dyDescent="0.25">
      <c r="A32" s="12" t="s">
        <v>36</v>
      </c>
      <c r="B32" s="3" t="str">
        <f>"000000005643391200"</f>
        <v>000000005643391200</v>
      </c>
      <c r="C32" s="3" t="s">
        <v>110</v>
      </c>
      <c r="D32" s="3" t="s">
        <v>146</v>
      </c>
      <c r="E32" s="3"/>
      <c r="F32" s="3"/>
      <c r="G32" s="3">
        <v>5</v>
      </c>
      <c r="H32" s="3" t="s">
        <v>218</v>
      </c>
      <c r="I32" s="21"/>
      <c r="J32" s="13">
        <f t="shared" si="0"/>
        <v>0</v>
      </c>
    </row>
    <row r="33" spans="1:10" x14ac:dyDescent="0.25">
      <c r="A33" s="12" t="s">
        <v>37</v>
      </c>
      <c r="B33" s="3" t="str">
        <f>"000000005643391250"</f>
        <v>000000005643391250</v>
      </c>
      <c r="C33" s="3" t="s">
        <v>110</v>
      </c>
      <c r="D33" s="3" t="s">
        <v>147</v>
      </c>
      <c r="E33" s="3"/>
      <c r="F33" s="3"/>
      <c r="G33" s="3">
        <v>5</v>
      </c>
      <c r="H33" s="3" t="s">
        <v>218</v>
      </c>
      <c r="I33" s="21"/>
      <c r="J33" s="13">
        <f t="shared" si="0"/>
        <v>0</v>
      </c>
    </row>
    <row r="34" spans="1:10" x14ac:dyDescent="0.25">
      <c r="A34" s="12" t="s">
        <v>38</v>
      </c>
      <c r="B34" s="3" t="str">
        <f>"000000005643391400"</f>
        <v>000000005643391400</v>
      </c>
      <c r="C34" s="3" t="s">
        <v>110</v>
      </c>
      <c r="D34" s="3" t="s">
        <v>148</v>
      </c>
      <c r="E34" s="3"/>
      <c r="F34" s="3"/>
      <c r="G34" s="3">
        <v>5</v>
      </c>
      <c r="H34" s="3" t="s">
        <v>218</v>
      </c>
      <c r="I34" s="21"/>
      <c r="J34" s="13">
        <f t="shared" si="0"/>
        <v>0</v>
      </c>
    </row>
    <row r="35" spans="1:10" x14ac:dyDescent="0.25">
      <c r="A35" s="12" t="s">
        <v>39</v>
      </c>
      <c r="B35" s="3" t="str">
        <f>"000000005643391450"</f>
        <v>000000005643391450</v>
      </c>
      <c r="C35" s="3" t="s">
        <v>110</v>
      </c>
      <c r="D35" s="3" t="s">
        <v>149</v>
      </c>
      <c r="E35" s="3"/>
      <c r="F35" s="3"/>
      <c r="G35" s="3">
        <v>15</v>
      </c>
      <c r="H35" s="3" t="s">
        <v>218</v>
      </c>
      <c r="I35" s="21"/>
      <c r="J35" s="13">
        <f t="shared" si="0"/>
        <v>0</v>
      </c>
    </row>
    <row r="36" spans="1:10" x14ac:dyDescent="0.25">
      <c r="A36" s="12" t="s">
        <v>40</v>
      </c>
      <c r="B36" s="3" t="str">
        <f>"000000005643391800"</f>
        <v>000000005643391800</v>
      </c>
      <c r="C36" s="3" t="s">
        <v>110</v>
      </c>
      <c r="D36" s="3" t="s">
        <v>150</v>
      </c>
      <c r="E36" s="3"/>
      <c r="F36" s="3"/>
      <c r="G36" s="3">
        <v>5</v>
      </c>
      <c r="H36" s="3" t="s">
        <v>218</v>
      </c>
      <c r="I36" s="21"/>
      <c r="J36" s="13">
        <f t="shared" si="0"/>
        <v>0</v>
      </c>
    </row>
    <row r="37" spans="1:10" x14ac:dyDescent="0.25">
      <c r="A37" s="12" t="s">
        <v>41</v>
      </c>
      <c r="B37" s="3" t="str">
        <f>"000000005643394000"</f>
        <v>000000005643394000</v>
      </c>
      <c r="C37" s="3" t="s">
        <v>110</v>
      </c>
      <c r="D37" s="3" t="s">
        <v>151</v>
      </c>
      <c r="E37" s="3"/>
      <c r="F37" s="3"/>
      <c r="G37" s="3">
        <v>3</v>
      </c>
      <c r="H37" s="3" t="s">
        <v>218</v>
      </c>
      <c r="I37" s="21"/>
      <c r="J37" s="13">
        <f t="shared" si="0"/>
        <v>0</v>
      </c>
    </row>
    <row r="38" spans="1:10" x14ac:dyDescent="0.25">
      <c r="A38" s="12" t="s">
        <v>42</v>
      </c>
      <c r="B38" s="3" t="str">
        <f>"000000005643402800"</f>
        <v>000000005643402800</v>
      </c>
      <c r="C38" s="3" t="s">
        <v>110</v>
      </c>
      <c r="D38" s="3" t="s">
        <v>152</v>
      </c>
      <c r="E38" s="3"/>
      <c r="F38" s="3"/>
      <c r="G38" s="3">
        <v>3</v>
      </c>
      <c r="H38" s="3" t="s">
        <v>218</v>
      </c>
      <c r="I38" s="21"/>
      <c r="J38" s="13">
        <f t="shared" si="0"/>
        <v>0</v>
      </c>
    </row>
    <row r="39" spans="1:10" x14ac:dyDescent="0.25">
      <c r="A39" s="12" t="s">
        <v>43</v>
      </c>
      <c r="B39" s="3" t="str">
        <f>"000000005643412240"</f>
        <v>000000005643412240</v>
      </c>
      <c r="C39" s="3" t="s">
        <v>110</v>
      </c>
      <c r="D39" s="3" t="s">
        <v>153</v>
      </c>
      <c r="E39" s="3"/>
      <c r="F39" s="3"/>
      <c r="G39" s="3">
        <v>8</v>
      </c>
      <c r="H39" s="3" t="s">
        <v>218</v>
      </c>
      <c r="I39" s="21"/>
      <c r="J39" s="13">
        <f t="shared" si="0"/>
        <v>0</v>
      </c>
    </row>
    <row r="40" spans="1:10" x14ac:dyDescent="0.25">
      <c r="A40" s="12" t="s">
        <v>44</v>
      </c>
      <c r="B40" s="3" t="str">
        <f>"000000005643413150"</f>
        <v>000000005643413150</v>
      </c>
      <c r="C40" s="3" t="s">
        <v>110</v>
      </c>
      <c r="D40" s="3" t="s">
        <v>154</v>
      </c>
      <c r="E40" s="3"/>
      <c r="F40" s="3"/>
      <c r="G40" s="3">
        <v>7</v>
      </c>
      <c r="H40" s="3" t="s">
        <v>218</v>
      </c>
      <c r="I40" s="21"/>
      <c r="J40" s="13">
        <f t="shared" si="0"/>
        <v>0</v>
      </c>
    </row>
    <row r="41" spans="1:10" x14ac:dyDescent="0.25">
      <c r="A41" s="12" t="s">
        <v>45</v>
      </c>
      <c r="B41" s="3" t="str">
        <f>"000000005643430675"</f>
        <v>000000005643430675</v>
      </c>
      <c r="C41" s="3" t="s">
        <v>110</v>
      </c>
      <c r="D41" s="3" t="s">
        <v>155</v>
      </c>
      <c r="E41" s="3"/>
      <c r="F41" s="3"/>
      <c r="G41" s="3">
        <v>5</v>
      </c>
      <c r="H41" s="3" t="s">
        <v>218</v>
      </c>
      <c r="I41" s="21"/>
      <c r="J41" s="13">
        <f t="shared" si="0"/>
        <v>0</v>
      </c>
    </row>
    <row r="42" spans="1:10" x14ac:dyDescent="0.25">
      <c r="A42" s="12" t="s">
        <v>46</v>
      </c>
      <c r="B42" s="3" t="str">
        <f>"000000005643430687"</f>
        <v>000000005643430687</v>
      </c>
      <c r="C42" s="3" t="s">
        <v>110</v>
      </c>
      <c r="D42" s="3" t="s">
        <v>156</v>
      </c>
      <c r="E42" s="3"/>
      <c r="F42" s="3"/>
      <c r="G42" s="3">
        <v>5</v>
      </c>
      <c r="H42" s="3" t="s">
        <v>218</v>
      </c>
      <c r="I42" s="21"/>
      <c r="J42" s="13">
        <f t="shared" si="0"/>
        <v>0</v>
      </c>
    </row>
    <row r="43" spans="1:10" x14ac:dyDescent="0.25">
      <c r="A43" s="12" t="s">
        <v>47</v>
      </c>
      <c r="B43" s="3" t="str">
        <f>"000000005643430722"</f>
        <v>000000005643430722</v>
      </c>
      <c r="C43" s="3" t="s">
        <v>110</v>
      </c>
      <c r="D43" s="3" t="s">
        <v>157</v>
      </c>
      <c r="E43" s="3"/>
      <c r="F43" s="3"/>
      <c r="G43" s="3">
        <v>5</v>
      </c>
      <c r="H43" s="3" t="s">
        <v>218</v>
      </c>
      <c r="I43" s="21"/>
      <c r="J43" s="13">
        <f t="shared" si="0"/>
        <v>0</v>
      </c>
    </row>
    <row r="44" spans="1:10" x14ac:dyDescent="0.25">
      <c r="A44" s="12" t="s">
        <v>48</v>
      </c>
      <c r="B44" s="3" t="str">
        <f>"000000005643430750"</f>
        <v>000000005643430750</v>
      </c>
      <c r="C44" s="3" t="s">
        <v>110</v>
      </c>
      <c r="D44" s="3" t="s">
        <v>158</v>
      </c>
      <c r="E44" s="3"/>
      <c r="F44" s="3"/>
      <c r="G44" s="3">
        <v>5</v>
      </c>
      <c r="H44" s="3" t="s">
        <v>218</v>
      </c>
      <c r="I44" s="21"/>
      <c r="J44" s="13">
        <f t="shared" si="0"/>
        <v>0</v>
      </c>
    </row>
    <row r="45" spans="1:10" x14ac:dyDescent="0.25">
      <c r="A45" s="12" t="s">
        <v>49</v>
      </c>
      <c r="B45" s="3" t="str">
        <f>A1</f>
        <v>1. rész; Ékszíjak beszerzése a Metró Infrastruktúra Főmérnökség részére</v>
      </c>
      <c r="C45" s="3" t="s">
        <v>110</v>
      </c>
      <c r="D45" s="3" t="s">
        <v>159</v>
      </c>
      <c r="E45" s="3"/>
      <c r="F45" s="3"/>
      <c r="G45" s="3">
        <v>5</v>
      </c>
      <c r="H45" s="3" t="s">
        <v>218</v>
      </c>
      <c r="I45" s="21"/>
      <c r="J45" s="13">
        <f t="shared" si="0"/>
        <v>0</v>
      </c>
    </row>
    <row r="46" spans="1:10" x14ac:dyDescent="0.25">
      <c r="A46" s="12" t="s">
        <v>50</v>
      </c>
      <c r="B46" s="3" t="str">
        <f>"000000005643430812"</f>
        <v>000000005643430812</v>
      </c>
      <c r="C46" s="3" t="s">
        <v>110</v>
      </c>
      <c r="D46" s="3" t="s">
        <v>160</v>
      </c>
      <c r="E46" s="3"/>
      <c r="F46" s="3"/>
      <c r="G46" s="3">
        <v>5</v>
      </c>
      <c r="H46" s="3" t="s">
        <v>218</v>
      </c>
      <c r="I46" s="21"/>
      <c r="J46" s="13">
        <f t="shared" si="0"/>
        <v>0</v>
      </c>
    </row>
    <row r="47" spans="1:10" x14ac:dyDescent="0.25">
      <c r="A47" s="12" t="s">
        <v>51</v>
      </c>
      <c r="B47" s="3" t="str">
        <f>"000000005643430825"</f>
        <v>000000005643430825</v>
      </c>
      <c r="C47" s="3" t="s">
        <v>110</v>
      </c>
      <c r="D47" s="3" t="s">
        <v>161</v>
      </c>
      <c r="E47" s="3"/>
      <c r="F47" s="3"/>
      <c r="G47" s="3">
        <v>5</v>
      </c>
      <c r="H47" s="3" t="s">
        <v>218</v>
      </c>
      <c r="I47" s="21"/>
      <c r="J47" s="13">
        <f t="shared" si="0"/>
        <v>0</v>
      </c>
    </row>
    <row r="48" spans="1:10" x14ac:dyDescent="0.25">
      <c r="A48" s="12" t="s">
        <v>52</v>
      </c>
      <c r="B48" s="3" t="str">
        <f>"000000005643430850"</f>
        <v>000000005643430850</v>
      </c>
      <c r="C48" s="3" t="s">
        <v>110</v>
      </c>
      <c r="D48" s="3" t="s">
        <v>162</v>
      </c>
      <c r="E48" s="3"/>
      <c r="F48" s="3"/>
      <c r="G48" s="3">
        <v>5</v>
      </c>
      <c r="H48" s="3" t="s">
        <v>218</v>
      </c>
      <c r="I48" s="21"/>
      <c r="J48" s="13">
        <f t="shared" si="0"/>
        <v>0</v>
      </c>
    </row>
    <row r="49" spans="1:10" x14ac:dyDescent="0.25">
      <c r="A49" s="12" t="s">
        <v>53</v>
      </c>
      <c r="B49" s="3" t="str">
        <f>"000000005643430851"</f>
        <v>000000005643430851</v>
      </c>
      <c r="C49" s="3" t="s">
        <v>108</v>
      </c>
      <c r="D49" s="3" t="s">
        <v>163</v>
      </c>
      <c r="E49" s="3"/>
      <c r="F49" s="3"/>
      <c r="G49" s="3">
        <v>5</v>
      </c>
      <c r="H49" s="3" t="s">
        <v>218</v>
      </c>
      <c r="I49" s="21"/>
      <c r="J49" s="13">
        <f t="shared" si="0"/>
        <v>0</v>
      </c>
    </row>
    <row r="50" spans="1:10" x14ac:dyDescent="0.25">
      <c r="A50" s="12" t="s">
        <v>54</v>
      </c>
      <c r="B50" s="3" t="str">
        <f>"000000005643430875"</f>
        <v>000000005643430875</v>
      </c>
      <c r="C50" s="3" t="s">
        <v>110</v>
      </c>
      <c r="D50" s="3" t="s">
        <v>164</v>
      </c>
      <c r="E50" s="3"/>
      <c r="F50" s="3"/>
      <c r="G50" s="3">
        <v>5</v>
      </c>
      <c r="H50" s="3" t="s">
        <v>218</v>
      </c>
      <c r="I50" s="21"/>
      <c r="J50" s="13">
        <f t="shared" si="0"/>
        <v>0</v>
      </c>
    </row>
    <row r="51" spans="1:10" x14ac:dyDescent="0.25">
      <c r="A51" s="12" t="s">
        <v>55</v>
      </c>
      <c r="B51" s="3" t="str">
        <f>"000000005643430900"</f>
        <v>000000005643430900</v>
      </c>
      <c r="C51" s="3" t="s">
        <v>110</v>
      </c>
      <c r="D51" s="3" t="s">
        <v>165</v>
      </c>
      <c r="E51" s="3"/>
      <c r="F51" s="3"/>
      <c r="G51" s="3">
        <v>5</v>
      </c>
      <c r="H51" s="3" t="s">
        <v>218</v>
      </c>
      <c r="I51" s="21"/>
      <c r="J51" s="13">
        <f t="shared" si="0"/>
        <v>0</v>
      </c>
    </row>
    <row r="52" spans="1:10" x14ac:dyDescent="0.25">
      <c r="A52" s="12" t="s">
        <v>56</v>
      </c>
      <c r="B52" s="3" t="str">
        <f>"000000005643430925"</f>
        <v>000000005643430925</v>
      </c>
      <c r="C52" s="3" t="s">
        <v>110</v>
      </c>
      <c r="D52" s="3" t="s">
        <v>166</v>
      </c>
      <c r="E52" s="3"/>
      <c r="F52" s="3"/>
      <c r="G52" s="3">
        <v>5</v>
      </c>
      <c r="H52" s="3" t="s">
        <v>218</v>
      </c>
      <c r="I52" s="21"/>
      <c r="J52" s="13">
        <f t="shared" si="0"/>
        <v>0</v>
      </c>
    </row>
    <row r="53" spans="1:10" x14ac:dyDescent="0.25">
      <c r="A53" s="12" t="s">
        <v>57</v>
      </c>
      <c r="B53" s="3" t="str">
        <f>"000000005643430950"</f>
        <v>000000005643430950</v>
      </c>
      <c r="C53" s="3" t="s">
        <v>110</v>
      </c>
      <c r="D53" s="3" t="s">
        <v>167</v>
      </c>
      <c r="E53" s="3"/>
      <c r="F53" s="3"/>
      <c r="G53" s="3">
        <v>5</v>
      </c>
      <c r="H53" s="3" t="s">
        <v>218</v>
      </c>
      <c r="I53" s="21"/>
      <c r="J53" s="13">
        <f t="shared" si="0"/>
        <v>0</v>
      </c>
    </row>
    <row r="54" spans="1:10" x14ac:dyDescent="0.25">
      <c r="A54" s="12" t="s">
        <v>58</v>
      </c>
      <c r="B54" s="3" t="str">
        <f>"000000005643430951"</f>
        <v>000000005643430951</v>
      </c>
      <c r="C54" s="3" t="s">
        <v>108</v>
      </c>
      <c r="D54" s="3" t="s">
        <v>168</v>
      </c>
      <c r="E54" s="3"/>
      <c r="F54" s="3"/>
      <c r="G54" s="3">
        <v>5</v>
      </c>
      <c r="H54" s="3" t="s">
        <v>218</v>
      </c>
      <c r="I54" s="21"/>
      <c r="J54" s="13">
        <f t="shared" si="0"/>
        <v>0</v>
      </c>
    </row>
    <row r="55" spans="1:10" x14ac:dyDescent="0.25">
      <c r="A55" s="12" t="s">
        <v>59</v>
      </c>
      <c r="B55" s="3" t="str">
        <f>"000000005643431082"</f>
        <v>000000005643431082</v>
      </c>
      <c r="C55" s="3" t="s">
        <v>108</v>
      </c>
      <c r="D55" s="3" t="s">
        <v>169</v>
      </c>
      <c r="E55" s="3"/>
      <c r="F55" s="3"/>
      <c r="G55" s="3">
        <v>3</v>
      </c>
      <c r="H55" s="3" t="s">
        <v>218</v>
      </c>
      <c r="I55" s="21"/>
      <c r="J55" s="13">
        <f t="shared" si="0"/>
        <v>0</v>
      </c>
    </row>
    <row r="56" spans="1:10" x14ac:dyDescent="0.25">
      <c r="A56" s="12" t="s">
        <v>60</v>
      </c>
      <c r="B56" s="3" t="str">
        <f>"000000005643431120"</f>
        <v>000000005643431120</v>
      </c>
      <c r="C56" s="3" t="s">
        <v>108</v>
      </c>
      <c r="D56" s="3" t="s">
        <v>170</v>
      </c>
      <c r="E56" s="3"/>
      <c r="F56" s="3"/>
      <c r="G56" s="3">
        <v>5</v>
      </c>
      <c r="H56" s="3" t="s">
        <v>218</v>
      </c>
      <c r="I56" s="21"/>
      <c r="J56" s="13">
        <f t="shared" si="0"/>
        <v>0</v>
      </c>
    </row>
    <row r="57" spans="1:10" x14ac:dyDescent="0.25">
      <c r="A57" s="12" t="s">
        <v>61</v>
      </c>
      <c r="B57" s="3" t="str">
        <f>"000000005643431150"</f>
        <v>000000005643431150</v>
      </c>
      <c r="C57" s="3" t="s">
        <v>110</v>
      </c>
      <c r="D57" s="3" t="s">
        <v>171</v>
      </c>
      <c r="E57" s="3"/>
      <c r="F57" s="3"/>
      <c r="G57" s="3">
        <v>5</v>
      </c>
      <c r="H57" s="3" t="s">
        <v>218</v>
      </c>
      <c r="I57" s="21"/>
      <c r="J57" s="13">
        <f t="shared" si="0"/>
        <v>0</v>
      </c>
    </row>
    <row r="58" spans="1:10" x14ac:dyDescent="0.25">
      <c r="A58" s="12" t="s">
        <v>62</v>
      </c>
      <c r="B58" s="3" t="str">
        <f>"000000005643431157"</f>
        <v>000000005643431157</v>
      </c>
      <c r="C58" s="3" t="s">
        <v>108</v>
      </c>
      <c r="D58" s="3" t="s">
        <v>172</v>
      </c>
      <c r="E58" s="3"/>
      <c r="F58" s="3"/>
      <c r="G58" s="3">
        <v>3</v>
      </c>
      <c r="H58" s="3" t="s">
        <v>218</v>
      </c>
      <c r="I58" s="21"/>
      <c r="J58" s="13">
        <f t="shared" si="0"/>
        <v>0</v>
      </c>
    </row>
    <row r="59" spans="1:10" x14ac:dyDescent="0.25">
      <c r="A59" s="12" t="s">
        <v>63</v>
      </c>
      <c r="B59" s="3" t="str">
        <f>"000000005643431202"</f>
        <v>000000005643431202</v>
      </c>
      <c r="C59" s="3" t="s">
        <v>110</v>
      </c>
      <c r="D59" s="3" t="s">
        <v>173</v>
      </c>
      <c r="E59" s="3"/>
      <c r="F59" s="3"/>
      <c r="G59" s="3">
        <v>5</v>
      </c>
      <c r="H59" s="3" t="s">
        <v>218</v>
      </c>
      <c r="I59" s="21"/>
      <c r="J59" s="13">
        <f t="shared" si="0"/>
        <v>0</v>
      </c>
    </row>
    <row r="60" spans="1:10" x14ac:dyDescent="0.25">
      <c r="A60" s="12" t="s">
        <v>64</v>
      </c>
      <c r="B60" s="3" t="str">
        <f>"000000005643431287"</f>
        <v>000000005643431287</v>
      </c>
      <c r="C60" s="3" t="s">
        <v>105</v>
      </c>
      <c r="D60" s="3" t="s">
        <v>174</v>
      </c>
      <c r="E60" s="3"/>
      <c r="F60" s="3"/>
      <c r="G60" s="3">
        <v>5</v>
      </c>
      <c r="H60" s="3" t="s">
        <v>218</v>
      </c>
      <c r="I60" s="21"/>
      <c r="J60" s="13">
        <f t="shared" si="0"/>
        <v>0</v>
      </c>
    </row>
    <row r="61" spans="1:10" x14ac:dyDescent="0.25">
      <c r="A61" s="12" t="s">
        <v>65</v>
      </c>
      <c r="B61" s="3" t="str">
        <f>"000000005643431400"</f>
        <v>000000005643431400</v>
      </c>
      <c r="C61" s="3" t="s">
        <v>108</v>
      </c>
      <c r="D61" s="3" t="s">
        <v>175</v>
      </c>
      <c r="E61" s="3"/>
      <c r="F61" s="3"/>
      <c r="G61" s="3">
        <v>5</v>
      </c>
      <c r="H61" s="3" t="s">
        <v>218</v>
      </c>
      <c r="I61" s="21"/>
      <c r="J61" s="13">
        <f t="shared" si="0"/>
        <v>0</v>
      </c>
    </row>
    <row r="62" spans="1:10" x14ac:dyDescent="0.25">
      <c r="A62" s="12" t="s">
        <v>66</v>
      </c>
      <c r="B62" s="3" t="str">
        <f>"000000005643431900"</f>
        <v>000000005643431900</v>
      </c>
      <c r="C62" s="3" t="s">
        <v>108</v>
      </c>
      <c r="D62" s="3" t="s">
        <v>176</v>
      </c>
      <c r="E62" s="3"/>
      <c r="F62" s="3"/>
      <c r="G62" s="3">
        <v>3</v>
      </c>
      <c r="H62" s="3" t="s">
        <v>218</v>
      </c>
      <c r="I62" s="21"/>
      <c r="J62" s="13">
        <f t="shared" si="0"/>
        <v>0</v>
      </c>
    </row>
    <row r="63" spans="1:10" x14ac:dyDescent="0.25">
      <c r="A63" s="12" t="s">
        <v>67</v>
      </c>
      <c r="B63" s="3" t="str">
        <f>"000000005643440800"</f>
        <v>000000005643440800</v>
      </c>
      <c r="C63" s="3" t="s">
        <v>110</v>
      </c>
      <c r="D63" s="3" t="s">
        <v>177</v>
      </c>
      <c r="E63" s="3"/>
      <c r="F63" s="3"/>
      <c r="G63" s="3">
        <v>5</v>
      </c>
      <c r="H63" s="3" t="s">
        <v>218</v>
      </c>
      <c r="I63" s="21"/>
      <c r="J63" s="13">
        <f t="shared" si="0"/>
        <v>0</v>
      </c>
    </row>
    <row r="64" spans="1:10" x14ac:dyDescent="0.25">
      <c r="A64" s="12" t="s">
        <v>68</v>
      </c>
      <c r="B64" s="3" t="str">
        <f>"000000005643440975"</f>
        <v>000000005643440975</v>
      </c>
      <c r="C64" s="3" t="s">
        <v>110</v>
      </c>
      <c r="D64" s="3" t="s">
        <v>178</v>
      </c>
      <c r="E64" s="3"/>
      <c r="F64" s="3"/>
      <c r="G64" s="3">
        <v>5</v>
      </c>
      <c r="H64" s="3" t="s">
        <v>218</v>
      </c>
      <c r="I64" s="21"/>
      <c r="J64" s="13">
        <f t="shared" si="0"/>
        <v>0</v>
      </c>
    </row>
    <row r="65" spans="1:10" x14ac:dyDescent="0.25">
      <c r="A65" s="12" t="s">
        <v>69</v>
      </c>
      <c r="B65" s="3" t="str">
        <f>"000000005643441250"</f>
        <v>000000005643441250</v>
      </c>
      <c r="C65" s="3" t="s">
        <v>110</v>
      </c>
      <c r="D65" s="3" t="s">
        <v>179</v>
      </c>
      <c r="E65" s="3"/>
      <c r="F65" s="3"/>
      <c r="G65" s="3">
        <v>5</v>
      </c>
      <c r="H65" s="3" t="s">
        <v>218</v>
      </c>
      <c r="I65" s="21"/>
      <c r="J65" s="13">
        <f t="shared" si="0"/>
        <v>0</v>
      </c>
    </row>
    <row r="66" spans="1:10" x14ac:dyDescent="0.25">
      <c r="A66" s="12" t="s">
        <v>70</v>
      </c>
      <c r="B66" s="3" t="str">
        <f>"000000005643471060"</f>
        <v>000000005643471060</v>
      </c>
      <c r="C66" s="3" t="s">
        <v>224</v>
      </c>
      <c r="D66" s="3" t="s">
        <v>221</v>
      </c>
      <c r="E66" s="3"/>
      <c r="F66" s="3"/>
      <c r="G66" s="3">
        <v>5</v>
      </c>
      <c r="H66" s="3" t="s">
        <v>218</v>
      </c>
      <c r="I66" s="21"/>
      <c r="J66" s="13">
        <f t="shared" si="0"/>
        <v>0</v>
      </c>
    </row>
    <row r="67" spans="1:10" x14ac:dyDescent="0.25">
      <c r="A67" s="12" t="s">
        <v>71</v>
      </c>
      <c r="B67" s="3" t="str">
        <f>"000000005643471082"</f>
        <v>000000005643471082</v>
      </c>
      <c r="C67" s="3" t="s">
        <v>112</v>
      </c>
      <c r="D67" s="3" t="s">
        <v>222</v>
      </c>
      <c r="E67" s="3"/>
      <c r="F67" s="3"/>
      <c r="G67" s="3">
        <v>5</v>
      </c>
      <c r="H67" s="3" t="s">
        <v>218</v>
      </c>
      <c r="I67" s="21"/>
      <c r="J67" s="13">
        <f t="shared" si="0"/>
        <v>0</v>
      </c>
    </row>
    <row r="68" spans="1:10" x14ac:dyDescent="0.25">
      <c r="A68" s="12" t="s">
        <v>72</v>
      </c>
      <c r="B68" s="3" t="str">
        <f>"000000005643471180"</f>
        <v>000000005643471180</v>
      </c>
      <c r="C68" s="3" t="s">
        <v>224</v>
      </c>
      <c r="D68" s="3" t="s">
        <v>223</v>
      </c>
      <c r="E68" s="3"/>
      <c r="F68" s="3"/>
      <c r="G68" s="3">
        <v>5</v>
      </c>
      <c r="H68" s="3" t="s">
        <v>218</v>
      </c>
      <c r="I68" s="21"/>
      <c r="J68" s="13">
        <f t="shared" ref="J68:J99" si="1">G68*I68</f>
        <v>0</v>
      </c>
    </row>
    <row r="69" spans="1:10" x14ac:dyDescent="0.25">
      <c r="A69" s="12" t="s">
        <v>73</v>
      </c>
      <c r="B69" s="3" t="str">
        <f>"000000005643471500"</f>
        <v>000000005643471500</v>
      </c>
      <c r="C69" s="3" t="s">
        <v>224</v>
      </c>
      <c r="D69" s="3" t="s">
        <v>225</v>
      </c>
      <c r="E69" s="3"/>
      <c r="F69" s="3"/>
      <c r="G69" s="3">
        <v>5</v>
      </c>
      <c r="H69" s="3" t="s">
        <v>218</v>
      </c>
      <c r="I69" s="21"/>
      <c r="J69" s="13">
        <f t="shared" si="1"/>
        <v>0</v>
      </c>
    </row>
    <row r="70" spans="1:10" x14ac:dyDescent="0.25">
      <c r="A70" s="12" t="s">
        <v>74</v>
      </c>
      <c r="B70" s="3" t="str">
        <f>"000000005643471600"</f>
        <v>000000005643471600</v>
      </c>
      <c r="C70" s="3" t="s">
        <v>224</v>
      </c>
      <c r="D70" s="3" t="s">
        <v>226</v>
      </c>
      <c r="E70" s="3"/>
      <c r="F70" s="3"/>
      <c r="G70" s="3">
        <v>5</v>
      </c>
      <c r="H70" s="3" t="s">
        <v>218</v>
      </c>
      <c r="I70" s="21"/>
      <c r="J70" s="13">
        <f t="shared" si="1"/>
        <v>0</v>
      </c>
    </row>
    <row r="71" spans="1:10" x14ac:dyDescent="0.25">
      <c r="A71" s="12" t="s">
        <v>75</v>
      </c>
      <c r="B71" s="3" t="str">
        <f>"000000005643481250"</f>
        <v>000000005643481250</v>
      </c>
      <c r="C71" s="3" t="s">
        <v>113</v>
      </c>
      <c r="D71" s="3" t="s">
        <v>180</v>
      </c>
      <c r="E71" s="3"/>
      <c r="F71" s="3"/>
      <c r="G71" s="3">
        <v>4</v>
      </c>
      <c r="H71" s="3" t="s">
        <v>218</v>
      </c>
      <c r="I71" s="21"/>
      <c r="J71" s="13">
        <f t="shared" si="1"/>
        <v>0</v>
      </c>
    </row>
    <row r="72" spans="1:10" x14ac:dyDescent="0.25">
      <c r="A72" s="12" t="s">
        <v>76</v>
      </c>
      <c r="B72" s="3" t="str">
        <f>"000000005643510735"</f>
        <v>000000005643510735</v>
      </c>
      <c r="C72" s="3" t="s">
        <v>110</v>
      </c>
      <c r="D72" s="3" t="s">
        <v>181</v>
      </c>
      <c r="E72" s="3"/>
      <c r="F72" s="3"/>
      <c r="G72" s="3">
        <v>5</v>
      </c>
      <c r="H72" s="3" t="s">
        <v>218</v>
      </c>
      <c r="I72" s="21"/>
      <c r="J72" s="13">
        <f t="shared" si="1"/>
        <v>0</v>
      </c>
    </row>
    <row r="73" spans="1:10" x14ac:dyDescent="0.25">
      <c r="A73" s="12" t="s">
        <v>77</v>
      </c>
      <c r="B73" s="3" t="str">
        <f>"000000005643522000"</f>
        <v>000000005643522000</v>
      </c>
      <c r="C73" s="3" t="s">
        <v>108</v>
      </c>
      <c r="D73" s="3" t="s">
        <v>182</v>
      </c>
      <c r="E73" s="3"/>
      <c r="F73" s="3"/>
      <c r="G73" s="3">
        <v>5</v>
      </c>
      <c r="H73" s="3" t="s">
        <v>218</v>
      </c>
      <c r="I73" s="21"/>
      <c r="J73" s="13">
        <f t="shared" si="1"/>
        <v>0</v>
      </c>
    </row>
    <row r="74" spans="1:10" x14ac:dyDescent="0.25">
      <c r="A74" s="12" t="s">
        <v>78</v>
      </c>
      <c r="B74" s="3" t="str">
        <f>"000000005643533750"</f>
        <v>000000005643533750</v>
      </c>
      <c r="C74" s="3" t="s">
        <v>108</v>
      </c>
      <c r="D74" s="3" t="s">
        <v>183</v>
      </c>
      <c r="E74" s="3"/>
      <c r="F74" s="3"/>
      <c r="G74" s="3">
        <v>3</v>
      </c>
      <c r="H74" s="3" t="s">
        <v>218</v>
      </c>
      <c r="I74" s="21"/>
      <c r="J74" s="13">
        <f t="shared" si="1"/>
        <v>0</v>
      </c>
    </row>
    <row r="75" spans="1:10" x14ac:dyDescent="0.25">
      <c r="A75" s="12" t="s">
        <v>79</v>
      </c>
      <c r="B75" s="3" t="str">
        <f>"000000005643542360"</f>
        <v>000000005643542360</v>
      </c>
      <c r="C75" s="3" t="s">
        <v>108</v>
      </c>
      <c r="D75" s="3" t="s">
        <v>184</v>
      </c>
      <c r="E75" s="3"/>
      <c r="F75" s="3"/>
      <c r="G75" s="3">
        <v>5</v>
      </c>
      <c r="H75" s="3" t="s">
        <v>218</v>
      </c>
      <c r="I75" s="21"/>
      <c r="J75" s="13">
        <f t="shared" si="1"/>
        <v>0</v>
      </c>
    </row>
    <row r="76" spans="1:10" x14ac:dyDescent="0.25">
      <c r="A76" s="12" t="s">
        <v>80</v>
      </c>
      <c r="B76" s="3" t="str">
        <f>"000000005643542850"</f>
        <v>000000005643542850</v>
      </c>
      <c r="C76" s="3" t="s">
        <v>108</v>
      </c>
      <c r="D76" s="3" t="s">
        <v>185</v>
      </c>
      <c r="E76" s="3"/>
      <c r="F76" s="3"/>
      <c r="G76" s="3">
        <v>5</v>
      </c>
      <c r="H76" s="3" t="s">
        <v>218</v>
      </c>
      <c r="I76" s="21"/>
      <c r="J76" s="13">
        <f t="shared" si="1"/>
        <v>0</v>
      </c>
    </row>
    <row r="77" spans="1:10" x14ac:dyDescent="0.25">
      <c r="A77" s="12" t="s">
        <v>81</v>
      </c>
      <c r="B77" s="3" t="str">
        <f>"000000005643543000"</f>
        <v>000000005643543000</v>
      </c>
      <c r="C77" s="3" t="s">
        <v>108</v>
      </c>
      <c r="D77" s="3" t="s">
        <v>186</v>
      </c>
      <c r="E77" s="3"/>
      <c r="F77" s="3"/>
      <c r="G77" s="3">
        <v>3</v>
      </c>
      <c r="H77" s="3" t="s">
        <v>218</v>
      </c>
      <c r="I77" s="21"/>
      <c r="J77" s="13">
        <f t="shared" si="1"/>
        <v>0</v>
      </c>
    </row>
    <row r="78" spans="1:10" x14ac:dyDescent="0.25">
      <c r="A78" s="12" t="s">
        <v>82</v>
      </c>
      <c r="B78" s="3" t="str">
        <f>"000000005643553150"</f>
        <v>000000005643553150</v>
      </c>
      <c r="C78" s="3" t="s">
        <v>108</v>
      </c>
      <c r="D78" s="3" t="s">
        <v>187</v>
      </c>
      <c r="E78" s="3"/>
      <c r="F78" s="3"/>
      <c r="G78" s="3">
        <v>3</v>
      </c>
      <c r="H78" s="3" t="s">
        <v>218</v>
      </c>
      <c r="I78" s="21"/>
      <c r="J78" s="13">
        <f t="shared" si="1"/>
        <v>0</v>
      </c>
    </row>
    <row r="79" spans="1:10" x14ac:dyDescent="0.25">
      <c r="A79" s="12" t="s">
        <v>83</v>
      </c>
      <c r="B79" s="3" t="str">
        <f>"000000005643562280"</f>
        <v>000000005643562280</v>
      </c>
      <c r="C79" s="3" t="s">
        <v>108</v>
      </c>
      <c r="D79" s="3" t="s">
        <v>188</v>
      </c>
      <c r="E79" s="3"/>
      <c r="F79" s="3"/>
      <c r="G79" s="3">
        <v>3</v>
      </c>
      <c r="H79" s="3" t="s">
        <v>218</v>
      </c>
      <c r="I79" s="21"/>
      <c r="J79" s="13">
        <f t="shared" si="1"/>
        <v>0</v>
      </c>
    </row>
    <row r="80" spans="1:10" x14ac:dyDescent="0.25">
      <c r="A80" s="12" t="s">
        <v>84</v>
      </c>
      <c r="B80" s="3" t="str">
        <f>"000000005643563150"</f>
        <v>000000005643563150</v>
      </c>
      <c r="C80" s="3" t="s">
        <v>108</v>
      </c>
      <c r="D80" s="3" t="s">
        <v>189</v>
      </c>
      <c r="E80" s="3"/>
      <c r="F80" s="3"/>
      <c r="G80" s="3">
        <v>3</v>
      </c>
      <c r="H80" s="3" t="s">
        <v>218</v>
      </c>
      <c r="I80" s="21"/>
      <c r="J80" s="13">
        <f t="shared" si="1"/>
        <v>0</v>
      </c>
    </row>
    <row r="81" spans="1:10" x14ac:dyDescent="0.25">
      <c r="A81" s="12" t="s">
        <v>85</v>
      </c>
      <c r="B81" s="3" t="str">
        <f>"000000005643565000"</f>
        <v>000000005643565000</v>
      </c>
      <c r="C81" s="3" t="s">
        <v>108</v>
      </c>
      <c r="D81" s="3" t="s">
        <v>190</v>
      </c>
      <c r="E81" s="3"/>
      <c r="F81" s="3"/>
      <c r="G81" s="3">
        <v>3</v>
      </c>
      <c r="H81" s="3" t="s">
        <v>218</v>
      </c>
      <c r="I81" s="21"/>
      <c r="J81" s="13">
        <f t="shared" si="1"/>
        <v>0</v>
      </c>
    </row>
    <row r="82" spans="1:10" x14ac:dyDescent="0.25">
      <c r="A82" s="12" t="s">
        <v>86</v>
      </c>
      <c r="B82" s="3" t="str">
        <f>"000000005643131325"</f>
        <v>000000005643131325</v>
      </c>
      <c r="C82" s="3" t="s">
        <v>108</v>
      </c>
      <c r="D82" s="3" t="s">
        <v>191</v>
      </c>
      <c r="E82" s="3"/>
      <c r="F82" s="3"/>
      <c r="G82" s="3">
        <v>15</v>
      </c>
      <c r="H82" s="3" t="s">
        <v>218</v>
      </c>
      <c r="I82" s="21"/>
      <c r="J82" s="13">
        <f t="shared" si="1"/>
        <v>0</v>
      </c>
    </row>
    <row r="83" spans="1:10" x14ac:dyDescent="0.25">
      <c r="A83" s="12" t="s">
        <v>87</v>
      </c>
      <c r="B83" s="3" t="str">
        <f>"000000005643331000"</f>
        <v>000000005643331000</v>
      </c>
      <c r="C83" s="3" t="s">
        <v>105</v>
      </c>
      <c r="D83" s="3" t="s">
        <v>192</v>
      </c>
      <c r="E83" s="3"/>
      <c r="F83" s="3"/>
      <c r="G83" s="3">
        <v>4</v>
      </c>
      <c r="H83" s="3" t="s">
        <v>218</v>
      </c>
      <c r="I83" s="21"/>
      <c r="J83" s="13">
        <f t="shared" si="1"/>
        <v>0</v>
      </c>
    </row>
    <row r="84" spans="1:10" x14ac:dyDescent="0.25">
      <c r="A84" s="12" t="s">
        <v>88</v>
      </c>
      <c r="B84" s="3" t="str">
        <f>"000000005643331250"</f>
        <v>000000005643331250</v>
      </c>
      <c r="C84" s="3" t="s">
        <v>108</v>
      </c>
      <c r="D84" s="3" t="s">
        <v>193</v>
      </c>
      <c r="E84" s="3"/>
      <c r="F84" s="3"/>
      <c r="G84" s="3">
        <v>15</v>
      </c>
      <c r="H84" s="3" t="s">
        <v>218</v>
      </c>
      <c r="I84" s="21"/>
      <c r="J84" s="13">
        <f t="shared" si="1"/>
        <v>0</v>
      </c>
    </row>
    <row r="85" spans="1:10" x14ac:dyDescent="0.25">
      <c r="A85" s="12" t="s">
        <v>89</v>
      </c>
      <c r="B85" s="3" t="str">
        <f>"000000005643348709"</f>
        <v>000000005643348709</v>
      </c>
      <c r="C85" s="3" t="s">
        <v>114</v>
      </c>
      <c r="D85" s="3" t="s">
        <v>194</v>
      </c>
      <c r="E85" s="3"/>
      <c r="F85" s="3"/>
      <c r="G85" s="3">
        <v>5</v>
      </c>
      <c r="H85" s="3" t="s">
        <v>218</v>
      </c>
      <c r="I85" s="21"/>
      <c r="J85" s="13">
        <f t="shared" si="1"/>
        <v>0</v>
      </c>
    </row>
    <row r="86" spans="1:10" x14ac:dyDescent="0.25">
      <c r="A86" s="12" t="s">
        <v>90</v>
      </c>
      <c r="B86" s="3" t="str">
        <f>"000000005643371287"</f>
        <v>000000005643371287</v>
      </c>
      <c r="C86" s="3" t="s">
        <v>115</v>
      </c>
      <c r="D86" s="3" t="s">
        <v>195</v>
      </c>
      <c r="E86" s="3"/>
      <c r="F86" s="3"/>
      <c r="G86" s="3">
        <v>5</v>
      </c>
      <c r="H86" s="3" t="s">
        <v>218</v>
      </c>
      <c r="I86" s="21"/>
      <c r="J86" s="13">
        <f t="shared" si="1"/>
        <v>0</v>
      </c>
    </row>
    <row r="87" spans="1:10" x14ac:dyDescent="0.25">
      <c r="A87" s="12" t="s">
        <v>91</v>
      </c>
      <c r="B87" s="3" t="str">
        <f>"000000005643371700"</f>
        <v>000000005643371700</v>
      </c>
      <c r="C87" s="3" t="s">
        <v>110</v>
      </c>
      <c r="D87" s="3" t="s">
        <v>196</v>
      </c>
      <c r="E87" s="3"/>
      <c r="F87" s="3"/>
      <c r="G87" s="3">
        <v>4</v>
      </c>
      <c r="H87" s="3" t="s">
        <v>218</v>
      </c>
      <c r="I87" s="21"/>
      <c r="J87" s="13">
        <f t="shared" si="1"/>
        <v>0</v>
      </c>
    </row>
    <row r="88" spans="1:10" x14ac:dyDescent="0.25">
      <c r="A88" s="12" t="s">
        <v>92</v>
      </c>
      <c r="B88" s="3" t="str">
        <f>"000000005643390925"</f>
        <v>000000005643390925</v>
      </c>
      <c r="C88" s="3" t="s">
        <v>110</v>
      </c>
      <c r="D88" s="3" t="s">
        <v>197</v>
      </c>
      <c r="E88" s="3"/>
      <c r="F88" s="3"/>
      <c r="G88" s="3">
        <v>5</v>
      </c>
      <c r="H88" s="3" t="s">
        <v>218</v>
      </c>
      <c r="I88" s="21"/>
      <c r="J88" s="13">
        <f t="shared" si="1"/>
        <v>0</v>
      </c>
    </row>
    <row r="89" spans="1:10" x14ac:dyDescent="0.25">
      <c r="A89" s="12" t="s">
        <v>93</v>
      </c>
      <c r="B89" s="3" t="str">
        <f>"000000005643531000"</f>
        <v>000000005643531000</v>
      </c>
      <c r="C89" s="3" t="s">
        <v>108</v>
      </c>
      <c r="D89" s="3" t="s">
        <v>198</v>
      </c>
      <c r="E89" s="3"/>
      <c r="F89" s="3"/>
      <c r="G89" s="3">
        <v>6</v>
      </c>
      <c r="H89" s="3" t="s">
        <v>218</v>
      </c>
      <c r="I89" s="21"/>
      <c r="J89" s="13">
        <f t="shared" si="1"/>
        <v>0</v>
      </c>
    </row>
    <row r="90" spans="1:10" x14ac:dyDescent="0.25">
      <c r="A90" s="12" t="s">
        <v>94</v>
      </c>
      <c r="B90" s="3" t="str">
        <f>"000000005643112060"</f>
        <v>000000005643112060</v>
      </c>
      <c r="C90" s="3" t="s">
        <v>108</v>
      </c>
      <c r="D90" s="3" t="s">
        <v>199</v>
      </c>
      <c r="E90" s="3"/>
      <c r="F90" s="3"/>
      <c r="G90" s="3">
        <v>2</v>
      </c>
      <c r="H90" s="3" t="s">
        <v>218</v>
      </c>
      <c r="I90" s="21"/>
      <c r="J90" s="13">
        <f t="shared" si="1"/>
        <v>0</v>
      </c>
    </row>
    <row r="91" spans="1:10" x14ac:dyDescent="0.25">
      <c r="A91" s="12" t="s">
        <v>95</v>
      </c>
      <c r="B91" s="3" t="str">
        <f>"000000005643141525"</f>
        <v>000000005643141525</v>
      </c>
      <c r="C91" s="3" t="s">
        <v>108</v>
      </c>
      <c r="D91" s="3" t="s">
        <v>200</v>
      </c>
      <c r="E91" s="3"/>
      <c r="F91" s="3"/>
      <c r="G91" s="3">
        <v>4</v>
      </c>
      <c r="H91" s="3" t="s">
        <v>218</v>
      </c>
      <c r="I91" s="21"/>
      <c r="J91" s="13">
        <f t="shared" si="1"/>
        <v>0</v>
      </c>
    </row>
    <row r="92" spans="1:10" x14ac:dyDescent="0.25">
      <c r="A92" s="12" t="s">
        <v>96</v>
      </c>
      <c r="B92" s="3" t="str">
        <f>"000000005643151850"</f>
        <v>000000005643151850</v>
      </c>
      <c r="C92" s="3" t="s">
        <v>108</v>
      </c>
      <c r="D92" s="3" t="s">
        <v>201</v>
      </c>
      <c r="E92" s="3"/>
      <c r="F92" s="3"/>
      <c r="G92" s="3">
        <v>10</v>
      </c>
      <c r="H92" s="3" t="s">
        <v>218</v>
      </c>
      <c r="I92" s="21"/>
      <c r="J92" s="13">
        <f t="shared" si="1"/>
        <v>0</v>
      </c>
    </row>
    <row r="93" spans="1:10" x14ac:dyDescent="0.25">
      <c r="A93" s="12" t="s">
        <v>97</v>
      </c>
      <c r="B93" s="3" t="str">
        <f>"000000005643330825"</f>
        <v>000000005643330825</v>
      </c>
      <c r="C93" s="3" t="s">
        <v>108</v>
      </c>
      <c r="D93" s="3" t="s">
        <v>202</v>
      </c>
      <c r="E93" s="3"/>
      <c r="F93" s="3"/>
      <c r="G93" s="3">
        <v>10</v>
      </c>
      <c r="H93" s="3" t="s">
        <v>218</v>
      </c>
      <c r="I93" s="21"/>
      <c r="J93" s="13">
        <f t="shared" si="1"/>
        <v>0</v>
      </c>
    </row>
    <row r="94" spans="1:10" x14ac:dyDescent="0.25">
      <c r="A94" s="12" t="s">
        <v>98</v>
      </c>
      <c r="B94" s="3" t="str">
        <f>"000000005643341050"</f>
        <v>000000005643341050</v>
      </c>
      <c r="C94" s="3" t="s">
        <v>105</v>
      </c>
      <c r="D94" s="3" t="s">
        <v>203</v>
      </c>
      <c r="E94" s="3"/>
      <c r="F94" s="3"/>
      <c r="G94" s="3">
        <v>10</v>
      </c>
      <c r="H94" s="3" t="s">
        <v>218</v>
      </c>
      <c r="I94" s="21"/>
      <c r="J94" s="13">
        <f t="shared" si="1"/>
        <v>0</v>
      </c>
    </row>
    <row r="95" spans="1:10" x14ac:dyDescent="0.25">
      <c r="A95" s="12" t="s">
        <v>99</v>
      </c>
      <c r="B95" s="3" t="str">
        <f>"000000005643341100"</f>
        <v>000000005643341100</v>
      </c>
      <c r="C95" s="3" t="s">
        <v>108</v>
      </c>
      <c r="D95" s="3" t="s">
        <v>204</v>
      </c>
      <c r="E95" s="3"/>
      <c r="F95" s="3"/>
      <c r="G95" s="3">
        <v>10</v>
      </c>
      <c r="H95" s="3" t="s">
        <v>218</v>
      </c>
      <c r="I95" s="21"/>
      <c r="J95" s="13">
        <f t="shared" si="1"/>
        <v>0</v>
      </c>
    </row>
    <row r="96" spans="1:10" x14ac:dyDescent="0.25">
      <c r="A96" s="12" t="s">
        <v>100</v>
      </c>
      <c r="B96" s="3" t="str">
        <f>"000000005643341125"</f>
        <v>000000005643341125</v>
      </c>
      <c r="C96" s="3" t="s">
        <v>108</v>
      </c>
      <c r="D96" s="3" t="s">
        <v>205</v>
      </c>
      <c r="E96" s="3"/>
      <c r="F96" s="3"/>
      <c r="G96" s="3">
        <v>10</v>
      </c>
      <c r="H96" s="3" t="s">
        <v>218</v>
      </c>
      <c r="I96" s="21"/>
      <c r="J96" s="13">
        <f t="shared" si="1"/>
        <v>0</v>
      </c>
    </row>
    <row r="97" spans="1:10" x14ac:dyDescent="0.25">
      <c r="A97" s="12" t="s">
        <v>101</v>
      </c>
      <c r="B97" s="3" t="str">
        <f>"000000005643341350"</f>
        <v>000000005643341350</v>
      </c>
      <c r="C97" s="3" t="s">
        <v>108</v>
      </c>
      <c r="D97" s="3" t="s">
        <v>206</v>
      </c>
      <c r="E97" s="3"/>
      <c r="F97" s="3"/>
      <c r="G97" s="3">
        <v>10</v>
      </c>
      <c r="H97" s="3" t="s">
        <v>218</v>
      </c>
      <c r="I97" s="21"/>
      <c r="J97" s="13">
        <f t="shared" si="1"/>
        <v>0</v>
      </c>
    </row>
    <row r="98" spans="1:10" x14ac:dyDescent="0.25">
      <c r="A98" s="12" t="s">
        <v>102</v>
      </c>
      <c r="B98" s="3" t="str">
        <f>"000000005643342150"</f>
        <v>000000005643342150</v>
      </c>
      <c r="C98" s="3" t="s">
        <v>108</v>
      </c>
      <c r="D98" s="3" t="s">
        <v>207</v>
      </c>
      <c r="E98" s="3"/>
      <c r="F98" s="3"/>
      <c r="G98" s="3">
        <v>10</v>
      </c>
      <c r="H98" s="3" t="s">
        <v>218</v>
      </c>
      <c r="I98" s="21"/>
      <c r="J98" s="13">
        <f t="shared" si="1"/>
        <v>0</v>
      </c>
    </row>
    <row r="99" spans="1:10" ht="15.75" thickBot="1" x14ac:dyDescent="0.3">
      <c r="A99" s="16" t="s">
        <v>103</v>
      </c>
      <c r="B99" s="14" t="str">
        <f>"000000005643381114"</f>
        <v>000000005643381114</v>
      </c>
      <c r="C99" s="14" t="s">
        <v>116</v>
      </c>
      <c r="D99" s="14" t="s">
        <v>208</v>
      </c>
      <c r="E99" s="14"/>
      <c r="F99" s="14"/>
      <c r="G99" s="14">
        <v>4</v>
      </c>
      <c r="H99" s="14" t="s">
        <v>218</v>
      </c>
      <c r="I99" s="22"/>
      <c r="J99" s="13">
        <f t="shared" si="1"/>
        <v>0</v>
      </c>
    </row>
    <row r="100" spans="1:10" ht="15.75" thickBot="1" x14ac:dyDescent="0.3">
      <c r="A100" s="28" t="s">
        <v>219</v>
      </c>
      <c r="B100" s="29"/>
      <c r="C100" s="29"/>
      <c r="D100" s="29"/>
      <c r="E100" s="29"/>
      <c r="F100" s="29"/>
      <c r="G100" s="29"/>
      <c r="H100" s="29"/>
      <c r="I100" s="30"/>
      <c r="J100" s="23">
        <f>SUM(J3:J99)</f>
        <v>0</v>
      </c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thickBo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s="8" customFormat="1" x14ac:dyDescent="0.25">
      <c r="A103" s="24" t="s">
        <v>217</v>
      </c>
      <c r="B103" s="25"/>
      <c r="C103" s="25"/>
      <c r="D103" s="25"/>
      <c r="E103" s="25"/>
      <c r="F103" s="25"/>
      <c r="G103" s="25"/>
      <c r="H103" s="25"/>
      <c r="I103" s="25"/>
      <c r="J103" s="27"/>
    </row>
    <row r="104" spans="1:10" s="9" customFormat="1" ht="75" x14ac:dyDescent="0.25">
      <c r="A104" s="10" t="s">
        <v>6</v>
      </c>
      <c r="B104" s="4" t="s">
        <v>5</v>
      </c>
      <c r="C104" s="4" t="s">
        <v>4</v>
      </c>
      <c r="D104" s="4" t="s">
        <v>3</v>
      </c>
      <c r="E104" s="4" t="s">
        <v>2</v>
      </c>
      <c r="F104" s="4" t="s">
        <v>1</v>
      </c>
      <c r="G104" s="7" t="s">
        <v>215</v>
      </c>
      <c r="H104" s="4" t="s">
        <v>0</v>
      </c>
      <c r="I104" s="20" t="s">
        <v>228</v>
      </c>
      <c r="J104" s="11" t="s">
        <v>227</v>
      </c>
    </row>
    <row r="105" spans="1:10" s="8" customFormat="1" x14ac:dyDescent="0.25">
      <c r="A105" s="12" t="s">
        <v>7</v>
      </c>
      <c r="B105" s="6">
        <v>5643131000</v>
      </c>
      <c r="C105" s="5" t="s">
        <v>105</v>
      </c>
      <c r="D105" s="5" t="s">
        <v>118</v>
      </c>
      <c r="E105" s="1"/>
      <c r="F105" s="1"/>
      <c r="G105" s="5">
        <v>15</v>
      </c>
      <c r="H105" s="3" t="s">
        <v>218</v>
      </c>
      <c r="I105" s="3"/>
      <c r="J105" s="13">
        <f>G105*I105</f>
        <v>0</v>
      </c>
    </row>
    <row r="106" spans="1:10" s="8" customFormat="1" x14ac:dyDescent="0.25">
      <c r="A106" s="12" t="s">
        <v>8</v>
      </c>
      <c r="B106" s="6">
        <v>5643131100</v>
      </c>
      <c r="C106" s="5" t="s">
        <v>108</v>
      </c>
      <c r="D106" s="5" t="s">
        <v>121</v>
      </c>
      <c r="E106" s="1"/>
      <c r="F106" s="1"/>
      <c r="G106" s="5">
        <v>5</v>
      </c>
      <c r="H106" s="3" t="s">
        <v>218</v>
      </c>
      <c r="I106" s="3"/>
      <c r="J106" s="13">
        <f t="shared" ref="J106:J120" si="2">G106*I106</f>
        <v>0</v>
      </c>
    </row>
    <row r="107" spans="1:10" s="8" customFormat="1" x14ac:dyDescent="0.25">
      <c r="A107" s="12" t="s">
        <v>9</v>
      </c>
      <c r="B107" s="6">
        <v>5643140900</v>
      </c>
      <c r="C107" s="5" t="s">
        <v>105</v>
      </c>
      <c r="D107" s="5" t="s">
        <v>209</v>
      </c>
      <c r="E107" s="1"/>
      <c r="F107" s="1"/>
      <c r="G107" s="5">
        <v>6</v>
      </c>
      <c r="H107" s="3" t="s">
        <v>218</v>
      </c>
      <c r="I107" s="3"/>
      <c r="J107" s="13">
        <f t="shared" si="2"/>
        <v>0</v>
      </c>
    </row>
    <row r="108" spans="1:10" s="8" customFormat="1" x14ac:dyDescent="0.25">
      <c r="A108" s="12" t="s">
        <v>10</v>
      </c>
      <c r="B108" s="6">
        <v>5643141157</v>
      </c>
      <c r="C108" s="5" t="s">
        <v>105</v>
      </c>
      <c r="D108" s="5" t="s">
        <v>122</v>
      </c>
      <c r="E108" s="1"/>
      <c r="F108" s="1"/>
      <c r="G108" s="5">
        <v>6</v>
      </c>
      <c r="H108" s="3" t="s">
        <v>218</v>
      </c>
      <c r="I108" s="3"/>
      <c r="J108" s="13">
        <f t="shared" si="2"/>
        <v>0</v>
      </c>
    </row>
    <row r="109" spans="1:10" s="8" customFormat="1" x14ac:dyDescent="0.25">
      <c r="A109" s="12" t="s">
        <v>11</v>
      </c>
      <c r="B109" s="6">
        <v>5643141225</v>
      </c>
      <c r="C109" s="5" t="s">
        <v>108</v>
      </c>
      <c r="D109" s="5" t="s">
        <v>210</v>
      </c>
      <c r="E109" s="1"/>
      <c r="F109" s="1"/>
      <c r="G109" s="5">
        <v>6</v>
      </c>
      <c r="H109" s="3" t="s">
        <v>218</v>
      </c>
      <c r="I109" s="3"/>
      <c r="J109" s="13">
        <f t="shared" si="2"/>
        <v>0</v>
      </c>
    </row>
    <row r="110" spans="1:10" s="8" customFormat="1" x14ac:dyDescent="0.25">
      <c r="A110" s="12" t="s">
        <v>12</v>
      </c>
      <c r="B110" s="6">
        <v>5643141250</v>
      </c>
      <c r="C110" s="5" t="s">
        <v>105</v>
      </c>
      <c r="D110" s="5" t="s">
        <v>211</v>
      </c>
      <c r="E110" s="1"/>
      <c r="F110" s="1"/>
      <c r="G110" s="5">
        <v>6</v>
      </c>
      <c r="H110" s="3" t="s">
        <v>218</v>
      </c>
      <c r="I110" s="3"/>
      <c r="J110" s="13">
        <f t="shared" si="2"/>
        <v>0</v>
      </c>
    </row>
    <row r="111" spans="1:10" s="8" customFormat="1" x14ac:dyDescent="0.25">
      <c r="A111" s="12" t="s">
        <v>13</v>
      </c>
      <c r="B111" s="6">
        <v>5643151150</v>
      </c>
      <c r="C111" s="5" t="s">
        <v>105</v>
      </c>
      <c r="D111" s="5" t="s">
        <v>123</v>
      </c>
      <c r="E111" s="1"/>
      <c r="F111" s="1"/>
      <c r="G111" s="5">
        <v>6</v>
      </c>
      <c r="H111" s="3" t="s">
        <v>218</v>
      </c>
      <c r="I111" s="3"/>
      <c r="J111" s="13">
        <f t="shared" si="2"/>
        <v>0</v>
      </c>
    </row>
    <row r="112" spans="1:10" s="8" customFormat="1" x14ac:dyDescent="0.25">
      <c r="A112" s="12" t="s">
        <v>14</v>
      </c>
      <c r="B112" s="6">
        <v>5643151500</v>
      </c>
      <c r="C112" s="5" t="s">
        <v>105</v>
      </c>
      <c r="D112" s="5" t="s">
        <v>212</v>
      </c>
      <c r="E112" s="1"/>
      <c r="F112" s="1"/>
      <c r="G112" s="5">
        <v>9</v>
      </c>
      <c r="H112" s="3" t="s">
        <v>218</v>
      </c>
      <c r="I112" s="3"/>
      <c r="J112" s="13">
        <f t="shared" si="2"/>
        <v>0</v>
      </c>
    </row>
    <row r="113" spans="1:10" s="8" customFormat="1" x14ac:dyDescent="0.25">
      <c r="A113" s="12" t="s">
        <v>15</v>
      </c>
      <c r="B113" s="6">
        <v>5643151600</v>
      </c>
      <c r="C113" s="5" t="s">
        <v>105</v>
      </c>
      <c r="D113" s="5" t="s">
        <v>125</v>
      </c>
      <c r="E113" s="1"/>
      <c r="F113" s="1"/>
      <c r="G113" s="5">
        <v>12</v>
      </c>
      <c r="H113" s="3" t="s">
        <v>218</v>
      </c>
      <c r="I113" s="3"/>
      <c r="J113" s="13">
        <f t="shared" si="2"/>
        <v>0</v>
      </c>
    </row>
    <row r="114" spans="1:10" s="8" customFormat="1" x14ac:dyDescent="0.25">
      <c r="A114" s="12" t="s">
        <v>16</v>
      </c>
      <c r="B114" s="6">
        <v>5643151700</v>
      </c>
      <c r="C114" s="5" t="s">
        <v>108</v>
      </c>
      <c r="D114" s="5" t="s">
        <v>126</v>
      </c>
      <c r="E114" s="1"/>
      <c r="F114" s="1"/>
      <c r="G114" s="5">
        <v>9</v>
      </c>
      <c r="H114" s="3" t="s">
        <v>218</v>
      </c>
      <c r="I114" s="3"/>
      <c r="J114" s="13">
        <f t="shared" si="2"/>
        <v>0</v>
      </c>
    </row>
    <row r="115" spans="1:10" s="8" customFormat="1" x14ac:dyDescent="0.25">
      <c r="A115" s="12" t="s">
        <v>17</v>
      </c>
      <c r="B115" s="6">
        <v>5643151800</v>
      </c>
      <c r="C115" s="5" t="s">
        <v>108</v>
      </c>
      <c r="D115" s="5" t="s">
        <v>127</v>
      </c>
      <c r="E115" s="1"/>
      <c r="F115" s="1"/>
      <c r="G115" s="5">
        <v>9</v>
      </c>
      <c r="H115" s="3" t="s">
        <v>218</v>
      </c>
      <c r="I115" s="3"/>
      <c r="J115" s="13">
        <f t="shared" si="2"/>
        <v>0</v>
      </c>
    </row>
    <row r="116" spans="1:10" s="8" customFormat="1" x14ac:dyDescent="0.25">
      <c r="A116" s="12" t="s">
        <v>18</v>
      </c>
      <c r="B116" s="6">
        <v>5643161700</v>
      </c>
      <c r="C116" s="5" t="s">
        <v>108</v>
      </c>
      <c r="D116" s="5" t="s">
        <v>213</v>
      </c>
      <c r="E116" s="1"/>
      <c r="F116" s="1"/>
      <c r="G116" s="5">
        <v>9</v>
      </c>
      <c r="H116" s="3" t="s">
        <v>218</v>
      </c>
      <c r="I116" s="3"/>
      <c r="J116" s="13">
        <f t="shared" si="2"/>
        <v>0</v>
      </c>
    </row>
    <row r="117" spans="1:10" s="8" customFormat="1" x14ac:dyDescent="0.25">
      <c r="A117" s="12" t="s">
        <v>19</v>
      </c>
      <c r="B117" s="6">
        <v>5643331000</v>
      </c>
      <c r="C117" s="5" t="s">
        <v>105</v>
      </c>
      <c r="D117" s="5" t="s">
        <v>192</v>
      </c>
      <c r="E117" s="1"/>
      <c r="F117" s="1"/>
      <c r="G117" s="5">
        <v>50</v>
      </c>
      <c r="H117" s="3" t="s">
        <v>218</v>
      </c>
      <c r="I117" s="3"/>
      <c r="J117" s="13">
        <f t="shared" si="2"/>
        <v>0</v>
      </c>
    </row>
    <row r="118" spans="1:10" s="8" customFormat="1" x14ac:dyDescent="0.25">
      <c r="A118" s="12" t="s">
        <v>20</v>
      </c>
      <c r="B118" s="6">
        <v>5643341300</v>
      </c>
      <c r="C118" s="5" t="s">
        <v>105</v>
      </c>
      <c r="D118" s="5" t="s">
        <v>136</v>
      </c>
      <c r="E118" s="1"/>
      <c r="F118" s="1"/>
      <c r="G118" s="5">
        <v>5</v>
      </c>
      <c r="H118" s="3" t="s">
        <v>218</v>
      </c>
      <c r="I118" s="3"/>
      <c r="J118" s="13">
        <f t="shared" si="2"/>
        <v>0</v>
      </c>
    </row>
    <row r="119" spans="1:10" s="8" customFormat="1" x14ac:dyDescent="0.25">
      <c r="A119" s="12" t="s">
        <v>21</v>
      </c>
      <c r="B119" s="6">
        <v>5643348301</v>
      </c>
      <c r="C119" s="5" t="s">
        <v>108</v>
      </c>
      <c r="D119" s="5" t="s">
        <v>214</v>
      </c>
      <c r="E119" s="1"/>
      <c r="F119" s="1"/>
      <c r="G119" s="5">
        <v>3</v>
      </c>
      <c r="H119" s="3" t="s">
        <v>218</v>
      </c>
      <c r="I119" s="3"/>
      <c r="J119" s="13">
        <f t="shared" si="2"/>
        <v>0</v>
      </c>
    </row>
    <row r="120" spans="1:10" s="8" customFormat="1" ht="15.75" thickBot="1" x14ac:dyDescent="0.3">
      <c r="A120" s="16" t="s">
        <v>22</v>
      </c>
      <c r="B120" s="17">
        <v>5643481250</v>
      </c>
      <c r="C120" s="18" t="s">
        <v>113</v>
      </c>
      <c r="D120" s="18" t="s">
        <v>180</v>
      </c>
      <c r="E120" s="19"/>
      <c r="F120" s="19"/>
      <c r="G120" s="18">
        <v>6</v>
      </c>
      <c r="H120" s="14" t="s">
        <v>218</v>
      </c>
      <c r="I120" s="14"/>
      <c r="J120" s="13">
        <f t="shared" si="2"/>
        <v>0</v>
      </c>
    </row>
    <row r="121" spans="1:10" ht="15.75" thickBot="1" x14ac:dyDescent="0.3">
      <c r="A121" s="28" t="s">
        <v>220</v>
      </c>
      <c r="B121" s="29"/>
      <c r="C121" s="29"/>
      <c r="D121" s="29"/>
      <c r="E121" s="29"/>
      <c r="F121" s="29"/>
      <c r="G121" s="29"/>
      <c r="H121" s="29"/>
      <c r="I121" s="30"/>
      <c r="J121" s="23">
        <f>SUM(J105:J120)</f>
        <v>0</v>
      </c>
    </row>
  </sheetData>
  <mergeCells count="4">
    <mergeCell ref="A1:J1"/>
    <mergeCell ref="A103:J103"/>
    <mergeCell ref="A100:I100"/>
    <mergeCell ref="A121:I121"/>
  </mergeCells>
  <conditionalFormatting sqref="B3:B99 B101:B102">
    <cfRule type="duplicateValues" dxfId="1" priority="9"/>
  </conditionalFormatting>
  <conditionalFormatting sqref="B105:B1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V-366-18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2019-03-21T08:26:29Z</dcterms:created>
  <dcterms:modified xsi:type="dcterms:W3CDTF">2019-03-21T08:26:31Z</dcterms:modified>
</cp:coreProperties>
</file>