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290" windowHeight="11700"/>
  </bookViews>
  <sheets>
    <sheet name="Ártábla járművekhez" sheetId="1" r:id="rId1"/>
    <sheet name="Ártábla fix eszközökhöz" sheetId="2" r:id="rId2"/>
  </sheets>
  <definedNames>
    <definedName name="_xlnm.Print_Area" localSheetId="0">'Ártábla járművekhez'!$A$1:$I$90</definedName>
  </definedNames>
  <calcPr calcId="145621"/>
</workbook>
</file>

<file path=xl/calcChain.xml><?xml version="1.0" encoding="utf-8"?>
<calcChain xmlns="http://schemas.openxmlformats.org/spreadsheetml/2006/main">
  <c r="I17" i="1" l="1"/>
  <c r="I9" i="2" l="1"/>
  <c r="I23" i="2"/>
  <c r="B11" i="2"/>
  <c r="I7" i="2" l="1"/>
  <c r="I19" i="2"/>
  <c r="I20" i="2"/>
  <c r="I21" i="2"/>
  <c r="I24" i="2"/>
  <c r="I8" i="2"/>
  <c r="I13" i="2"/>
  <c r="I14" i="2"/>
  <c r="I15" i="2"/>
  <c r="I16" i="2"/>
  <c r="I6" i="2"/>
  <c r="H87" i="1"/>
  <c r="H85" i="1"/>
  <c r="H83" i="1"/>
  <c r="H77" i="1"/>
  <c r="H74" i="1"/>
  <c r="H65" i="1"/>
  <c r="H42" i="1"/>
  <c r="H27" i="1"/>
  <c r="H13" i="1"/>
  <c r="I25" i="2" l="1"/>
  <c r="H79" i="1"/>
  <c r="H88" i="1"/>
  <c r="I45" i="1"/>
  <c r="I31" i="1"/>
  <c r="B38" i="1" l="1"/>
  <c r="H38" i="1" s="1"/>
  <c r="B23" i="1"/>
  <c r="H23" i="1" s="1"/>
  <c r="B9" i="1"/>
  <c r="H9" i="1" s="1"/>
  <c r="H46" i="1" l="1"/>
  <c r="I78" i="1"/>
  <c r="I75" i="1"/>
  <c r="I66" i="1"/>
  <c r="I55" i="1"/>
  <c r="I70" i="1" s="1"/>
  <c r="I53" i="1"/>
  <c r="I38" i="1"/>
  <c r="I23" i="1"/>
  <c r="I9" i="1"/>
  <c r="I79" i="1" l="1"/>
  <c r="F21" i="2" l="1"/>
  <c r="D21" i="2"/>
  <c r="F20" i="2"/>
  <c r="D20" i="2"/>
  <c r="F19" i="2"/>
  <c r="D19" i="2"/>
  <c r="B17" i="2"/>
  <c r="B10" i="2"/>
  <c r="I10" i="2" s="1"/>
  <c r="F8" i="2"/>
  <c r="D8" i="2"/>
  <c r="F7" i="2"/>
  <c r="D7" i="2"/>
  <c r="F6" i="2"/>
  <c r="D6" i="2"/>
  <c r="F17" i="2" l="1"/>
  <c r="C88" i="1" l="1"/>
  <c r="B88" i="1"/>
  <c r="C79" i="1"/>
  <c r="B79" i="1"/>
  <c r="C69" i="1"/>
  <c r="B60" i="1"/>
  <c r="B56" i="1"/>
  <c r="B52" i="1"/>
  <c r="H52" i="1" s="1"/>
  <c r="D47" i="1"/>
  <c r="C47" i="1"/>
  <c r="D46" i="1"/>
  <c r="B34" i="1"/>
  <c r="B33" i="1"/>
  <c r="B20" i="1"/>
  <c r="C18" i="1"/>
  <c r="C4" i="1"/>
  <c r="B4" i="1"/>
  <c r="I61" i="1" l="1"/>
  <c r="H60" i="1"/>
  <c r="I57" i="1"/>
  <c r="H56" i="1"/>
  <c r="B18" i="1"/>
  <c r="C46" i="1"/>
  <c r="B47" i="1"/>
  <c r="B69" i="1"/>
  <c r="B32" i="1"/>
  <c r="B46" i="1" l="1"/>
  <c r="I69" i="1"/>
  <c r="H69" i="1"/>
  <c r="H91" i="1" s="1"/>
  <c r="H93" i="1" s="1"/>
  <c r="I46" i="1"/>
  <c r="I47" i="1"/>
</calcChain>
</file>

<file path=xl/sharedStrings.xml><?xml version="1.0" encoding="utf-8"?>
<sst xmlns="http://schemas.openxmlformats.org/spreadsheetml/2006/main" count="181" uniqueCount="97">
  <si>
    <t>Járműágazathoz tartozó felületek</t>
  </si>
  <si>
    <t>AUTÓBUSZ/TROLIBUSZ</t>
  </si>
  <si>
    <t>MEGNEVEZÉS</t>
  </si>
  <si>
    <t>BKV tulajdon (Forg. db szám 2016. jan.16-tól)</t>
  </si>
  <si>
    <t>BKK vagy operátor tulajdon (Forg. db szám 2016. jan. 16-tól)</t>
  </si>
  <si>
    <t xml:space="preserve">A felületek jelenlegi korrekciós elszámolási ára              </t>
  </si>
  <si>
    <t>I. kategóriába tartozó vonalak</t>
  </si>
  <si>
    <t>20.504 Ft/db + ÁFA/hó</t>
  </si>
  <si>
    <t xml:space="preserve">  Ezen belül:</t>
  </si>
  <si>
    <t xml:space="preserve">       0-10 év közötti jármű életkor</t>
  </si>
  <si>
    <t xml:space="preserve">                  midi </t>
  </si>
  <si>
    <t xml:space="preserve">                  szóló </t>
  </si>
  <si>
    <t xml:space="preserve">                  csuklós</t>
  </si>
  <si>
    <t xml:space="preserve">       10 évnél idősebb jármű életkor</t>
  </si>
  <si>
    <t>II. kategóriába tartozó vonalak</t>
  </si>
  <si>
    <t>8.904 Ft/db + ÁFA/hó</t>
  </si>
  <si>
    <t>III. kategóriába tartozó vonalak</t>
  </si>
  <si>
    <t>4.297 Ft/db + ÁFA/hó</t>
  </si>
  <si>
    <t>(13&amp;13A&amp;113&amp;113A, 16&amp;16A&amp;116, 21&amp;21A, 27, 31, 39, 54, 57&amp;257, 58&amp;158, 65&amp;65A&amp;165, 71&amp;179, 87&amp;187, 88, 100, 101, 110&amp;112, 113&amp;113A, 116, 121, 122, 126, 131&amp;231, 134, 135&amp;135A, 136E, 137, 138, 140&amp;140A&amp;142, 141, 143&amp;186&amp;243, 144, 146, 147, 152, 157&amp;157A, 158, 165, 119&amp;166&amp;266, 168E, 170&amp;270, 172&amp;173&amp;272, 174, 175, 179, 181&amp;281, 183, 191, 193E, 197, 198, 200E, 201E&amp;202E, 217E, 218, 219, 224, 225, 236&amp;236A, 237, 244, 251&amp;241, 253, 254E, 261E, 278, 279, 280, 287, 297, 298)</t>
  </si>
  <si>
    <t>Autóbusz - Trolibusz összesen:</t>
  </si>
  <si>
    <t>érték:</t>
  </si>
  <si>
    <t>Villamos összesen:</t>
  </si>
  <si>
    <t>HÉV összesen:</t>
  </si>
  <si>
    <t>VILLAMOS</t>
  </si>
  <si>
    <t>(1, 2, 3, 19, 47, 49, 59&amp;59B, 61)</t>
  </si>
  <si>
    <t>(12, 14, 17, 24, 28, 50, 51&amp;51A, 52, 62&amp;62A, 69)</t>
  </si>
  <si>
    <t>(37&amp;37A, 41, 42)</t>
  </si>
  <si>
    <t>HÉV</t>
  </si>
  <si>
    <t>(H5 Szentendre - Batthyány tér, H7 Csepel - Ráckeve)</t>
  </si>
  <si>
    <t>(H6 Közvágóhíd - Ráckeve, H8-H9 Őrs vezér tere - Cinkota, Csömör, Gödöllő)</t>
  </si>
  <si>
    <t>METRÓ</t>
  </si>
  <si>
    <t>ALSTOM típusú metró kocsik</t>
  </si>
  <si>
    <r>
      <rPr>
        <b/>
        <sz val="11"/>
        <color theme="1"/>
        <rFont val="Calibri"/>
        <family val="2"/>
        <charset val="238"/>
        <scheme val="minor"/>
      </rPr>
      <t>11.883 282 Ft + ÁFA/hó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Valamennyi járműtípus vonatkozásában jelenleg csak belső felület hasznosítható - csomagáras, nincs kategórizálva!!!)</t>
    </r>
  </si>
  <si>
    <t>(M2 és M4 vonalon)</t>
  </si>
  <si>
    <t>(M3 vonalon)</t>
  </si>
  <si>
    <t xml:space="preserve">MILLFAV </t>
  </si>
  <si>
    <t>Metró összesen:</t>
  </si>
  <si>
    <r>
      <rPr>
        <sz val="12"/>
        <color theme="4" tint="-0.249977111117893"/>
        <rFont val="Calibri"/>
        <family val="2"/>
        <charset val="238"/>
        <scheme val="minor"/>
      </rPr>
      <t xml:space="preserve">(5, 7 ,7E, </t>
    </r>
    <r>
      <rPr>
        <sz val="12"/>
        <color theme="4" tint="-0.249977111117893"/>
        <rFont val="Calibri"/>
        <family val="2"/>
        <charset val="238"/>
        <scheme val="minor"/>
      </rPr>
      <t>11&amp;111, 15&amp;115, 34&amp;106 ,66&amp;66E 85&amp;85E, 95&amp;195, 99, 105, 109, 133, 161&amp;161A, 162&amp;162A&amp;262, 178, 233</t>
    </r>
    <r>
      <rPr>
        <sz val="12"/>
        <rFont val="Calibri"/>
        <family val="2"/>
        <charset val="238"/>
        <scheme val="minor"/>
      </rPr>
      <t xml:space="preserve"> </t>
    </r>
    <r>
      <rPr>
        <sz val="12"/>
        <color rgb="FFFF0000"/>
        <rFont val="Calibri"/>
        <family val="2"/>
        <charset val="238"/>
        <scheme val="minor"/>
      </rPr>
      <t>+ 70, 72, 73, 74, 75, 76, 78, 80 troli vonalak</t>
    </r>
    <r>
      <rPr>
        <sz val="12"/>
        <rFont val="Calibri"/>
        <family val="2"/>
        <charset val="238"/>
        <scheme val="minor"/>
      </rPr>
      <t>)</t>
    </r>
  </si>
  <si>
    <r>
      <rPr>
        <sz val="12"/>
        <color theme="4" tint="-0.249977111117893"/>
        <rFont val="Calibri"/>
        <family val="2"/>
        <charset val="238"/>
        <scheme val="minor"/>
      </rPr>
      <t>(8, 9,</t>
    </r>
    <r>
      <rPr>
        <sz val="12"/>
        <rFont val="Calibri"/>
        <family val="2"/>
        <charset val="238"/>
        <scheme val="minor"/>
      </rPr>
      <t xml:space="preserve"> </t>
    </r>
    <r>
      <rPr>
        <sz val="12"/>
        <color theme="4" tint="-0.249977111117893"/>
        <rFont val="Calibri"/>
        <family val="2"/>
        <charset val="238"/>
        <scheme val="minor"/>
      </rPr>
      <t>20E, 22&amp;22A&amp;222, 23, 23E, 25, 26, 29, 30&amp;30A&amp;230, 32, 33, 35, 36, 38&amp;38A&amp;238&amp;278-280 helyközi, 40&amp;40B&amp;88, 40E-188E, 44, 45, 46&amp;146&amp;146A, 53, 55, 63, 64&amp;64A&amp;164&amp;264, 67, 68, 84E&amp;89E&amp;94E&amp;294E, 89E, 91, 92&amp;92A, 93&amp;93A, 96&amp;296&amp;296A, 97E, 98&amp;98E, 102, 103, 104&amp;104A&amp;204, 106, 114&amp;213&amp;214, 115, 117, 118, 119, 120, 123&amp;123A, 124&amp;125&amp;224, 128&amp;129, 130, 139, 148, 149, 150&amp;252, 151, 153&amp;153A&amp;154, 155&amp;156, 159, 160&amp;260, 169E, 176E, 182&amp;184, 185&amp;217, 194&amp;199, 196&amp;196A, 199, 212, 220, 230, 239, 240, 250&amp;258, 272, 276E, 277, 282E&amp;284E</t>
    </r>
    <r>
      <rPr>
        <sz val="12"/>
        <color rgb="FFFF0000"/>
        <rFont val="Calibri"/>
        <family val="2"/>
        <charset val="238"/>
        <scheme val="minor"/>
      </rPr>
      <t xml:space="preserve"> + 74/a, 77, 79, 81, 82, 83 troli vonalak</t>
    </r>
  </si>
  <si>
    <t>BKV - BKK bevétel megoszlás - belső tájékoztató info</t>
  </si>
  <si>
    <t>Ebből BKK:</t>
  </si>
  <si>
    <t>BKV 0-10:</t>
  </si>
  <si>
    <t>BKV 10+:</t>
  </si>
  <si>
    <t>BKV:</t>
  </si>
  <si>
    <t>BKK:</t>
  </si>
  <si>
    <t>Csak BKV:</t>
  </si>
  <si>
    <t>Reklámeszköz megnevezése</t>
  </si>
  <si>
    <t>Méret (m²/db)</t>
  </si>
  <si>
    <t>Teljes mennyiség (m²)</t>
  </si>
  <si>
    <t>Havi bérleti díj (Ft+ÁFA)</t>
  </si>
  <si>
    <t xml:space="preserve">Óriásplakát </t>
  </si>
  <si>
    <t xml:space="preserve">City-light </t>
  </si>
  <si>
    <t>CSOMAGÁR</t>
  </si>
  <si>
    <t>Vegyes felületek</t>
  </si>
  <si>
    <t>Ebből:</t>
  </si>
  <si>
    <t xml:space="preserve">          - hengeroszlop</t>
  </si>
  <si>
    <t xml:space="preserve">          - balusztrád </t>
  </si>
  <si>
    <t xml:space="preserve">          - sövényplakát- M1 vonalon </t>
  </si>
  <si>
    <t>Kisplakátok metró területén</t>
  </si>
  <si>
    <t xml:space="preserve">           - B1 és B1 spec. (peronokon lévő kisplakátok)</t>
  </si>
  <si>
    <t xml:space="preserve">           - kisóriás (mozgólépcsők melletti falakon)</t>
  </si>
  <si>
    <t xml:space="preserve">           - kör (Nyugati pu. mozgólépcső melletti falon)</t>
  </si>
  <si>
    <t>Cityscreen vetítőfelületek</t>
  </si>
  <si>
    <t>A felület jelenlegi egységára
Ft/db/hó+Áfa</t>
  </si>
  <si>
    <t>BKV - BKK jármű mennyiség összesen
db</t>
  </si>
  <si>
    <t>Orosz metró kocsik</t>
  </si>
  <si>
    <r>
      <rPr>
        <b/>
        <sz val="12"/>
        <rFont val="Calibri"/>
        <family val="2"/>
        <charset val="238"/>
        <scheme val="minor"/>
      </rPr>
      <t>BKV</t>
    </r>
    <r>
      <rPr>
        <sz val="12"/>
        <rFont val="Calibri"/>
        <family val="2"/>
        <charset val="238"/>
        <scheme val="minor"/>
      </rPr>
      <t xml:space="preserve"> busz és troli együtt</t>
    </r>
  </si>
  <si>
    <r>
      <rPr>
        <b/>
        <sz val="12"/>
        <rFont val="Calibri"/>
        <family val="2"/>
        <charset val="238"/>
        <scheme val="minor"/>
      </rPr>
      <t>BKK</t>
    </r>
    <r>
      <rPr>
        <sz val="12"/>
        <rFont val="Calibri"/>
        <family val="2"/>
        <charset val="238"/>
        <scheme val="minor"/>
      </rPr>
      <t xml:space="preserve"> busz és troli együtt</t>
    </r>
  </si>
  <si>
    <r>
      <rPr>
        <b/>
        <sz val="12"/>
        <rFont val="Calibri"/>
        <family val="2"/>
        <charset val="238"/>
        <scheme val="minor"/>
      </rPr>
      <t>BKK</t>
    </r>
    <r>
      <rPr>
        <sz val="12"/>
        <rFont val="Calibri"/>
        <family val="2"/>
        <charset val="238"/>
        <scheme val="minor"/>
      </rPr>
      <t xml:space="preserve"> buszés troli együtt</t>
    </r>
  </si>
  <si>
    <t>CAF+Combino - vonaltól függetlenül</t>
  </si>
  <si>
    <t>(tájékoztatásul jelenleg: 1, 3, 4-6, 17, 19, 41)</t>
  </si>
  <si>
    <t>Ezen oszlop a pályázati anyagban törlendő!!!!</t>
  </si>
  <si>
    <t xml:space="preserve">A felületek, általános forgalmi adó nélküli, ajánlati ára                          Ft/hó </t>
  </si>
  <si>
    <r>
      <t>A felületek elvárt</t>
    </r>
    <r>
      <rPr>
        <b/>
        <u/>
        <sz val="12"/>
        <color theme="1"/>
        <rFont val="Calibri"/>
        <family val="2"/>
        <charset val="238"/>
        <scheme val="minor"/>
      </rPr>
      <t xml:space="preserve"> </t>
    </r>
    <r>
      <rPr>
        <b/>
        <u/>
        <sz val="14"/>
        <color theme="1"/>
        <rFont val="Calibri"/>
        <family val="2"/>
        <charset val="238"/>
        <scheme val="minor"/>
      </rPr>
      <t>minimális</t>
    </r>
    <r>
      <rPr>
        <b/>
        <sz val="12"/>
        <color theme="1"/>
        <rFont val="Calibri"/>
        <family val="2"/>
        <charset val="238"/>
        <scheme val="minor"/>
      </rPr>
      <t>, általános forgalmi adó nélküli, ajánlati ára
Ft/db/hó</t>
    </r>
  </si>
  <si>
    <r>
      <t>A felületek elvárt</t>
    </r>
    <r>
      <rPr>
        <b/>
        <u/>
        <sz val="14"/>
        <color theme="1"/>
        <rFont val="Calibri"/>
        <family val="2"/>
        <charset val="238"/>
        <scheme val="minor"/>
      </rPr>
      <t xml:space="preserve"> minimális</t>
    </r>
    <r>
      <rPr>
        <b/>
        <sz val="12"/>
        <color theme="1"/>
        <rFont val="Calibri"/>
        <family val="2"/>
        <charset val="238"/>
        <scheme val="minor"/>
      </rPr>
      <t>, általános forgalmi adó nélküli, ajánlati ára           Ft/db/hó</t>
    </r>
  </si>
  <si>
    <r>
      <t>A felületek, általános forgalmi adó nélküli,</t>
    </r>
    <r>
      <rPr>
        <b/>
        <u/>
        <sz val="14"/>
        <color theme="1"/>
        <rFont val="Calibri"/>
        <family val="2"/>
        <charset val="238"/>
        <scheme val="minor"/>
      </rPr>
      <t xml:space="preserve"> ajánlati </t>
    </r>
    <r>
      <rPr>
        <b/>
        <sz val="12"/>
        <color theme="1"/>
        <rFont val="Calibri"/>
        <family val="2"/>
        <charset val="238"/>
        <scheme val="minor"/>
      </rPr>
      <t>ára                 Ft/db/hó</t>
    </r>
  </si>
  <si>
    <r>
      <t xml:space="preserve">A felületek elvárt </t>
    </r>
    <r>
      <rPr>
        <b/>
        <u/>
        <sz val="14"/>
        <color theme="1"/>
        <rFont val="Calibri"/>
        <family val="2"/>
        <charset val="238"/>
        <scheme val="minor"/>
      </rPr>
      <t>minimális</t>
    </r>
    <r>
      <rPr>
        <b/>
        <sz val="12"/>
        <color theme="1"/>
        <rFont val="Calibri"/>
        <family val="2"/>
        <charset val="238"/>
        <scheme val="minor"/>
      </rPr>
      <t>, általános forgalmi adó nélküli, ajánlati ára           Ft/db/hó</t>
    </r>
  </si>
  <si>
    <r>
      <t>A felületek, általános forgalmi adó nélküli,</t>
    </r>
    <r>
      <rPr>
        <b/>
        <u/>
        <sz val="14"/>
        <color theme="1"/>
        <rFont val="Calibri"/>
        <family val="2"/>
        <charset val="238"/>
        <scheme val="minor"/>
      </rPr>
      <t xml:space="preserve"> ajánlati</t>
    </r>
    <r>
      <rPr>
        <b/>
        <sz val="12"/>
        <color theme="1"/>
        <rFont val="Calibri"/>
        <family val="2"/>
        <charset val="238"/>
        <scheme val="minor"/>
      </rPr>
      <t xml:space="preserve"> ára                 Ft/db/hó</t>
    </r>
  </si>
  <si>
    <r>
      <t>A felületek, általános forgalmi adó nélküli, ajánlati ára</t>
    </r>
    <r>
      <rPr>
        <b/>
        <sz val="16"/>
        <color theme="1"/>
        <rFont val="Calibri"/>
        <family val="2"/>
        <charset val="238"/>
        <scheme val="minor"/>
      </rPr>
      <t xml:space="preserve"> *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Ft/hó</t>
    </r>
  </si>
  <si>
    <r>
      <t xml:space="preserve">A felületek, általános forgalmi adó nélküli, </t>
    </r>
    <r>
      <rPr>
        <b/>
        <u/>
        <sz val="14"/>
        <color theme="1"/>
        <rFont val="Calibri"/>
        <family val="2"/>
        <charset val="238"/>
        <scheme val="minor"/>
      </rPr>
      <t xml:space="preserve">ajánlati </t>
    </r>
    <r>
      <rPr>
        <b/>
        <sz val="12"/>
        <color theme="1"/>
        <rFont val="Calibri"/>
        <family val="2"/>
        <charset val="238"/>
        <scheme val="minor"/>
      </rPr>
      <t>ára                   Ft/db/hó</t>
    </r>
  </si>
  <si>
    <t>Vitrin</t>
  </si>
  <si>
    <t>Backlight</t>
  </si>
  <si>
    <t xml:space="preserve">          - egyedi méretű felületek (E1 és J1)</t>
  </si>
  <si>
    <t>(Ft/hó)</t>
  </si>
  <si>
    <t>Járművek összesen Ft/hó</t>
  </si>
  <si>
    <r>
      <t xml:space="preserve">Ajánlati összár (Koncessziós díj) </t>
    </r>
    <r>
      <rPr>
        <b/>
        <i/>
        <sz val="16"/>
        <color theme="1"/>
        <rFont val="Calibri"/>
        <family val="2"/>
        <charset val="238"/>
        <scheme val="minor"/>
      </rPr>
      <t>(Járműágazathoz tartozó felületek és az infrastruktúrához tartozó felülletek összege)</t>
    </r>
  </si>
  <si>
    <t>Összesen, Ft/hó:</t>
  </si>
  <si>
    <t>db</t>
  </si>
  <si>
    <t>m2</t>
  </si>
  <si>
    <t>Mennyiségi egység (ME)</t>
  </si>
  <si>
    <t xml:space="preserve">Reklámeszköz felületszám
</t>
  </si>
  <si>
    <t>A felületre adott, általános forgalmi adó nélküli, havi ajánlati egységár
Ft/ME</t>
  </si>
  <si>
    <t>Infrastruktúrához tartozó felületek</t>
  </si>
  <si>
    <t>Padlómatrica</t>
  </si>
  <si>
    <t>A felületek, általános forgalmi adó nélküli, ajánlati ára                           Ft/hó *</t>
  </si>
  <si>
    <r>
      <t xml:space="preserve"> </t>
    </r>
    <r>
      <rPr>
        <b/>
        <i/>
        <sz val="12"/>
        <color theme="1"/>
        <rFont val="Calibri"/>
        <family val="2"/>
        <charset val="238"/>
        <scheme val="minor"/>
      </rPr>
      <t/>
    </r>
  </si>
  <si>
    <t>*Kérjük az ajánlatkérő által az eljárásban meghatározott elvárt minimális értéket figyelembevenni, tekintettel arra, hogy az annak nem megfelelő érték az ajánlat érvénytelenségét eredményezi.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</si>
</sst>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&quot;Ft&quot;"/>
    <numFmt numFmtId="166" formatCode="#,##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7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sz val="12"/>
      <color rgb="FF7030A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2">
    <xf numFmtId="0" fontId="0" fillId="0" borderId="0" xfId="0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9" xfId="0" applyBorder="1" applyAlignment="1">
      <alignment horizontal="center"/>
    </xf>
    <xf numFmtId="3" fontId="10" fillId="0" borderId="9" xfId="0" applyNumberFormat="1" applyFont="1" applyBorder="1"/>
    <xf numFmtId="3" fontId="10" fillId="0" borderId="14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/>
    <xf numFmtId="165" fontId="0" fillId="0" borderId="0" xfId="0" applyNumberFormat="1"/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/>
    <xf numFmtId="0" fontId="2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3" fontId="10" fillId="0" borderId="0" xfId="0" applyNumberFormat="1" applyFont="1" applyBorder="1"/>
    <xf numFmtId="0" fontId="0" fillId="0" borderId="18" xfId="0" applyBorder="1"/>
    <xf numFmtId="0" fontId="4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4" xfId="0" applyBorder="1"/>
    <xf numFmtId="0" fontId="0" fillId="0" borderId="9" xfId="0" applyBorder="1"/>
    <xf numFmtId="0" fontId="4" fillId="0" borderId="8" xfId="0" applyFont="1" applyBorder="1" applyAlignment="1">
      <alignment horizontal="center" vertical="center"/>
    </xf>
    <xf numFmtId="0" fontId="24" fillId="0" borderId="14" xfId="0" applyFont="1" applyBorder="1"/>
    <xf numFmtId="0" fontId="3" fillId="0" borderId="9" xfId="0" applyFont="1" applyBorder="1"/>
    <xf numFmtId="0" fontId="0" fillId="0" borderId="10" xfId="0" applyBorder="1"/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20" fillId="0" borderId="0" xfId="0" applyFont="1" applyBorder="1" applyAlignment="1">
      <alignment horizontal="center" vertical="center" wrapText="1"/>
    </xf>
    <xf numFmtId="0" fontId="0" fillId="0" borderId="6" xfId="0" applyBorder="1"/>
    <xf numFmtId="0" fontId="0" fillId="0" borderId="19" xfId="0" applyBorder="1"/>
    <xf numFmtId="0" fontId="4" fillId="3" borderId="17" xfId="0" applyFont="1" applyFill="1" applyBorder="1" applyAlignment="1">
      <alignment horizontal="left" vertical="center"/>
    </xf>
    <xf numFmtId="3" fontId="4" fillId="3" borderId="17" xfId="0" applyNumberFormat="1" applyFont="1" applyFill="1" applyBorder="1" applyAlignment="1">
      <alignment horizontal="center" vertical="center" wrapText="1"/>
    </xf>
    <xf numFmtId="0" fontId="0" fillId="3" borderId="17" xfId="0" applyFill="1" applyBorder="1"/>
    <xf numFmtId="49" fontId="20" fillId="3" borderId="17" xfId="0" applyNumberFormat="1" applyFont="1" applyFill="1" applyBorder="1" applyAlignment="1">
      <alignment horizontal="center" vertical="center" wrapText="1"/>
    </xf>
    <xf numFmtId="0" fontId="25" fillId="0" borderId="0" xfId="0" applyFont="1"/>
    <xf numFmtId="3" fontId="6" fillId="0" borderId="6" xfId="0" applyNumberFormat="1" applyFont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/>
    <xf numFmtId="0" fontId="20" fillId="4" borderId="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4" fillId="2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 wrapText="1"/>
    </xf>
    <xf numFmtId="0" fontId="0" fillId="2" borderId="19" xfId="0" applyFill="1" applyBorder="1"/>
    <xf numFmtId="49" fontId="20" fillId="2" borderId="19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20" fillId="2" borderId="0" xfId="0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left" vertical="center"/>
    </xf>
    <xf numFmtId="3" fontId="18" fillId="2" borderId="16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wrapText="1"/>
    </xf>
    <xf numFmtId="0" fontId="0" fillId="2" borderId="6" xfId="0" applyFill="1" applyBorder="1"/>
    <xf numFmtId="0" fontId="10" fillId="0" borderId="19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3" fontId="28" fillId="0" borderId="16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3" fontId="28" fillId="0" borderId="21" xfId="0" applyNumberFormat="1" applyFont="1" applyBorder="1"/>
    <xf numFmtId="0" fontId="14" fillId="0" borderId="0" xfId="0" applyFont="1" applyFill="1"/>
    <xf numFmtId="0" fontId="22" fillId="0" borderId="0" xfId="0" applyFont="1" applyFill="1"/>
    <xf numFmtId="165" fontId="22" fillId="0" borderId="0" xfId="0" applyNumberFormat="1" applyFont="1" applyFill="1"/>
    <xf numFmtId="3" fontId="20" fillId="3" borderId="19" xfId="0" applyNumberFormat="1" applyFont="1" applyFill="1" applyBorder="1" applyAlignment="1">
      <alignment horizontal="center" vertical="center" wrapText="1"/>
    </xf>
    <xf numFmtId="165" fontId="18" fillId="2" borderId="17" xfId="0" applyNumberFormat="1" applyFont="1" applyFill="1" applyBorder="1" applyAlignment="1">
      <alignment horizontal="right" vertical="center" wrapText="1"/>
    </xf>
    <xf numFmtId="0" fontId="0" fillId="4" borderId="23" xfId="0" applyFill="1" applyBorder="1" applyAlignment="1">
      <alignment horizontal="left" vertical="center" wrapText="1"/>
    </xf>
    <xf numFmtId="5" fontId="0" fillId="4" borderId="22" xfId="0" applyNumberFormat="1" applyFill="1" applyBorder="1" applyAlignment="1">
      <alignment horizontal="right" vertical="center" wrapText="1"/>
    </xf>
    <xf numFmtId="0" fontId="0" fillId="4" borderId="22" xfId="0" applyFill="1" applyBorder="1" applyAlignment="1">
      <alignment horizontal="left" vertical="center" wrapText="1"/>
    </xf>
    <xf numFmtId="5" fontId="20" fillId="4" borderId="22" xfId="0" applyNumberFormat="1" applyFont="1" applyFill="1" applyBorder="1" applyAlignment="1">
      <alignment horizontal="right" vertical="center" wrapText="1"/>
    </xf>
    <xf numFmtId="0" fontId="20" fillId="4" borderId="23" xfId="0" applyFont="1" applyFill="1" applyBorder="1" applyAlignment="1">
      <alignment horizontal="left" vertical="center" wrapText="1"/>
    </xf>
    <xf numFmtId="3" fontId="9" fillId="0" borderId="6" xfId="1" applyNumberFormat="1" applyFont="1" applyBorder="1" applyAlignment="1">
      <alignment horizontal="center" vertical="center"/>
    </xf>
    <xf numFmtId="3" fontId="9" fillId="0" borderId="8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vertical="center" wrapText="1"/>
    </xf>
    <xf numFmtId="3" fontId="19" fillId="0" borderId="8" xfId="0" applyNumberFormat="1" applyFont="1" applyBorder="1" applyAlignment="1">
      <alignment vertical="center" wrapText="1"/>
    </xf>
    <xf numFmtId="3" fontId="3" fillId="0" borderId="8" xfId="1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3" fontId="0" fillId="0" borderId="12" xfId="0" applyNumberFormat="1" applyBorder="1"/>
    <xf numFmtId="3" fontId="4" fillId="3" borderId="17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right" vertical="center"/>
    </xf>
    <xf numFmtId="0" fontId="30" fillId="4" borderId="22" xfId="0" applyFont="1" applyFill="1" applyBorder="1" applyAlignment="1">
      <alignment horizontal="left" vertical="center" wrapText="1"/>
    </xf>
    <xf numFmtId="5" fontId="30" fillId="4" borderId="2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/>
    </xf>
    <xf numFmtId="0" fontId="20" fillId="0" borderId="0" xfId="0" applyFont="1" applyBorder="1"/>
    <xf numFmtId="3" fontId="20" fillId="0" borderId="0" xfId="0" applyNumberFormat="1" applyFont="1" applyBorder="1"/>
    <xf numFmtId="0" fontId="20" fillId="0" borderId="0" xfId="0" applyFont="1"/>
    <xf numFmtId="0" fontId="24" fillId="0" borderId="0" xfId="0" applyFont="1" applyAlignment="1">
      <alignment wrapText="1"/>
    </xf>
    <xf numFmtId="0" fontId="3" fillId="0" borderId="0" xfId="0" applyFont="1"/>
    <xf numFmtId="164" fontId="3" fillId="0" borderId="0" xfId="0" applyNumberFormat="1" applyFont="1"/>
    <xf numFmtId="0" fontId="35" fillId="0" borderId="0" xfId="0" applyFont="1"/>
    <xf numFmtId="49" fontId="0" fillId="0" borderId="0" xfId="0" applyNumberFormat="1"/>
    <xf numFmtId="0" fontId="0" fillId="0" borderId="0" xfId="0" applyAlignment="1">
      <alignment horizontal="left"/>
    </xf>
    <xf numFmtId="0" fontId="4" fillId="2" borderId="15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15" xfId="0" applyFont="1" applyFill="1" applyBorder="1" applyAlignment="1">
      <alignment horizontal="center" vertical="center" wrapText="1"/>
    </xf>
    <xf numFmtId="3" fontId="4" fillId="5" borderId="17" xfId="0" applyNumberFormat="1" applyFont="1" applyFill="1" applyBorder="1" applyAlignment="1">
      <alignment horizontal="center" vertical="center" wrapText="1"/>
    </xf>
    <xf numFmtId="49" fontId="20" fillId="5" borderId="17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right" vertical="center"/>
    </xf>
    <xf numFmtId="0" fontId="6" fillId="0" borderId="27" xfId="0" applyFont="1" applyBorder="1"/>
    <xf numFmtId="0" fontId="10" fillId="0" borderId="0" xfId="0" applyFont="1" applyBorder="1"/>
    <xf numFmtId="0" fontId="33" fillId="0" borderId="0" xfId="0" applyFont="1" applyBorder="1"/>
    <xf numFmtId="166" fontId="33" fillId="0" borderId="0" xfId="0" applyNumberFormat="1" applyFont="1" applyBorder="1"/>
    <xf numFmtId="3" fontId="31" fillId="0" borderId="0" xfId="0" applyNumberFormat="1" applyFont="1" applyBorder="1"/>
    <xf numFmtId="3" fontId="31" fillId="0" borderId="27" xfId="0" applyNumberFormat="1" applyFont="1" applyBorder="1"/>
    <xf numFmtId="3" fontId="31" fillId="0" borderId="9" xfId="0" applyNumberFormat="1" applyFont="1" applyBorder="1"/>
    <xf numFmtId="49" fontId="6" fillId="0" borderId="15" xfId="0" applyNumberFormat="1" applyFont="1" applyFill="1" applyBorder="1" applyAlignment="1"/>
    <xf numFmtId="0" fontId="31" fillId="0" borderId="27" xfId="0" applyFont="1" applyBorder="1"/>
    <xf numFmtId="0" fontId="0" fillId="5" borderId="4" xfId="0" applyFill="1" applyBorder="1"/>
    <xf numFmtId="165" fontId="0" fillId="0" borderId="8" xfId="0" applyNumberFormat="1" applyBorder="1"/>
    <xf numFmtId="0" fontId="0" fillId="0" borderId="8" xfId="0" applyBorder="1" applyAlignment="1">
      <alignment wrapText="1"/>
    </xf>
    <xf numFmtId="165" fontId="7" fillId="5" borderId="29" xfId="0" applyNumberFormat="1" applyFont="1" applyFill="1" applyBorder="1"/>
    <xf numFmtId="165" fontId="12" fillId="0" borderId="19" xfId="0" applyNumberFormat="1" applyFont="1" applyBorder="1"/>
    <xf numFmtId="0" fontId="3" fillId="2" borderId="0" xfId="0" applyFont="1" applyFill="1" applyAlignment="1">
      <alignment wrapText="1"/>
    </xf>
    <xf numFmtId="49" fontId="4" fillId="0" borderId="1" xfId="0" applyNumberFormat="1" applyFont="1" applyFill="1" applyBorder="1" applyAlignment="1"/>
    <xf numFmtId="49" fontId="6" fillId="0" borderId="30" xfId="0" applyNumberFormat="1" applyFont="1" applyFill="1" applyBorder="1" applyAlignment="1"/>
    <xf numFmtId="3" fontId="31" fillId="0" borderId="31" xfId="0" applyNumberFormat="1" applyFont="1" applyBorder="1"/>
    <xf numFmtId="3" fontId="10" fillId="0" borderId="27" xfId="0" applyNumberFormat="1" applyFont="1" applyBorder="1"/>
    <xf numFmtId="49" fontId="31" fillId="0" borderId="27" xfId="0" applyNumberFormat="1" applyFont="1" applyBorder="1"/>
    <xf numFmtId="49" fontId="31" fillId="0" borderId="27" xfId="0" applyNumberFormat="1" applyFont="1" applyFill="1" applyBorder="1"/>
    <xf numFmtId="49" fontId="31" fillId="0" borderId="27" xfId="0" applyNumberFormat="1" applyFont="1" applyBorder="1" applyAlignment="1"/>
    <xf numFmtId="49" fontId="31" fillId="0" borderId="27" xfId="0" applyNumberFormat="1" applyFont="1" applyFill="1" applyBorder="1" applyAlignment="1"/>
    <xf numFmtId="3" fontId="10" fillId="0" borderId="28" xfId="0" applyNumberFormat="1" applyFont="1" applyBorder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9" fillId="8" borderId="34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5" fontId="39" fillId="8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9" borderId="4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center" vertical="center"/>
    </xf>
    <xf numFmtId="3" fontId="10" fillId="0" borderId="21" xfId="0" applyNumberFormat="1" applyFont="1" applyBorder="1"/>
    <xf numFmtId="0" fontId="4" fillId="5" borderId="26" xfId="0" applyFont="1" applyFill="1" applyBorder="1" applyAlignment="1">
      <alignment horizontal="left" vertical="center"/>
    </xf>
    <xf numFmtId="3" fontId="4" fillId="5" borderId="26" xfId="0" applyNumberFormat="1" applyFont="1" applyFill="1" applyBorder="1" applyAlignment="1">
      <alignment horizontal="center" vertical="center"/>
    </xf>
    <xf numFmtId="3" fontId="20" fillId="5" borderId="19" xfId="0" applyNumberFormat="1" applyFont="1" applyFill="1" applyBorder="1" applyAlignment="1">
      <alignment horizontal="center" vertical="center" wrapText="1"/>
    </xf>
    <xf numFmtId="3" fontId="4" fillId="5" borderId="19" xfId="0" applyNumberFormat="1" applyFont="1" applyFill="1" applyBorder="1"/>
    <xf numFmtId="3" fontId="0" fillId="0" borderId="19" xfId="0" applyNumberFormat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0" fillId="9" borderId="4" xfId="0" applyFill="1" applyBorder="1"/>
    <xf numFmtId="0" fontId="0" fillId="3" borderId="4" xfId="0" applyFill="1" applyBorder="1"/>
    <xf numFmtId="165" fontId="7" fillId="3" borderId="4" xfId="2" applyNumberFormat="1" applyFont="1" applyFill="1" applyBorder="1" applyAlignment="1">
      <alignment horizontal="center" vertical="center" wrapText="1"/>
    </xf>
    <xf numFmtId="165" fontId="7" fillId="9" borderId="3" xfId="2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/>
    </xf>
    <xf numFmtId="0" fontId="10" fillId="0" borderId="15" xfId="0" applyFont="1" applyBorder="1" applyAlignment="1">
      <alignment wrapText="1"/>
    </xf>
    <xf numFmtId="0" fontId="15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3" fontId="10" fillId="0" borderId="9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wrapText="1"/>
    </xf>
    <xf numFmtId="0" fontId="15" fillId="0" borderId="24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vertical="center" wrapText="1"/>
    </xf>
    <xf numFmtId="3" fontId="19" fillId="0" borderId="19" xfId="0" applyNumberFormat="1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4" fillId="0" borderId="25" xfId="0" applyFont="1" applyBorder="1"/>
    <xf numFmtId="0" fontId="13" fillId="0" borderId="15" xfId="0" applyFont="1" applyBorder="1" applyAlignment="1">
      <alignment wrapText="1"/>
    </xf>
    <xf numFmtId="0" fontId="10" fillId="0" borderId="26" xfId="0" applyFont="1" applyBorder="1" applyAlignment="1">
      <alignment horizontal="left" vertical="center"/>
    </xf>
    <xf numFmtId="3" fontId="4" fillId="0" borderId="9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right" wrapText="1"/>
    </xf>
    <xf numFmtId="3" fontId="6" fillId="0" borderId="9" xfId="0" applyNumberFormat="1" applyFont="1" applyBorder="1" applyAlignment="1">
      <alignment horizontal="right"/>
    </xf>
    <xf numFmtId="0" fontId="13" fillId="0" borderId="24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3" fillId="0" borderId="15" xfId="0" applyFont="1" applyBorder="1"/>
    <xf numFmtId="0" fontId="20" fillId="0" borderId="7" xfId="0" applyFont="1" applyBorder="1" applyAlignment="1">
      <alignment horizontal="center"/>
    </xf>
    <xf numFmtId="0" fontId="3" fillId="0" borderId="15" xfId="0" applyFont="1" applyBorder="1"/>
    <xf numFmtId="0" fontId="25" fillId="0" borderId="15" xfId="0" applyFont="1" applyBorder="1"/>
    <xf numFmtId="0" fontId="4" fillId="0" borderId="15" xfId="0" applyFont="1" applyBorder="1"/>
    <xf numFmtId="0" fontId="26" fillId="0" borderId="15" xfId="0" applyFont="1" applyBorder="1"/>
    <xf numFmtId="0" fontId="20" fillId="0" borderId="9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17" fillId="0" borderId="24" xfId="0" applyNumberFormat="1" applyFont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1" fontId="7" fillId="6" borderId="3" xfId="2" applyNumberFormat="1" applyFont="1" applyFill="1" applyBorder="1" applyAlignment="1">
      <alignment horizontal="center" vertical="center" wrapText="1"/>
    </xf>
    <xf numFmtId="1" fontId="7" fillId="6" borderId="3" xfId="0" applyNumberFormat="1" applyFont="1" applyFill="1" applyBorder="1" applyAlignment="1">
      <alignment horizontal="center" vertical="center" wrapText="1"/>
    </xf>
    <xf numFmtId="1" fontId="7" fillId="0" borderId="4" xfId="2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Border="1"/>
    <xf numFmtId="1" fontId="10" fillId="0" borderId="19" xfId="0" applyNumberFormat="1" applyFont="1" applyBorder="1"/>
    <xf numFmtId="1" fontId="0" fillId="0" borderId="8" xfId="0" applyNumberFormat="1" applyBorder="1"/>
    <xf numFmtId="1" fontId="0" fillId="0" borderId="8" xfId="0" applyNumberFormat="1" applyFill="1" applyBorder="1" applyAlignment="1">
      <alignment horizontal="right"/>
    </xf>
    <xf numFmtId="1" fontId="7" fillId="6" borderId="4" xfId="2" applyNumberFormat="1" applyFont="1" applyFill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wrapText="1"/>
    </xf>
    <xf numFmtId="0" fontId="0" fillId="2" borderId="4" xfId="0" applyFill="1" applyBorder="1"/>
    <xf numFmtId="165" fontId="7" fillId="2" borderId="4" xfId="2" applyNumberFormat="1" applyFont="1" applyFill="1" applyBorder="1" applyAlignment="1">
      <alignment vertical="center" wrapText="1"/>
    </xf>
    <xf numFmtId="165" fontId="7" fillId="2" borderId="4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165" fontId="40" fillId="10" borderId="5" xfId="0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wrapText="1"/>
    </xf>
    <xf numFmtId="0" fontId="39" fillId="8" borderId="33" xfId="0" applyFont="1" applyFill="1" applyBorder="1" applyAlignment="1">
      <alignment wrapText="1"/>
    </xf>
    <xf numFmtId="0" fontId="41" fillId="0" borderId="44" xfId="0" applyFont="1" applyBorder="1" applyAlignment="1">
      <alignment wrapText="1"/>
    </xf>
    <xf numFmtId="3" fontId="0" fillId="0" borderId="37" xfId="0" applyNumberFormat="1" applyFill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3" fontId="0" fillId="7" borderId="27" xfId="0" applyNumberForma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center" vertical="center" wrapText="1"/>
    </xf>
    <xf numFmtId="3" fontId="3" fillId="7" borderId="27" xfId="0" applyNumberFormat="1" applyFont="1" applyFill="1" applyBorder="1" applyAlignment="1">
      <alignment horizontal="center" vertical="center" wrapText="1"/>
    </xf>
    <xf numFmtId="3" fontId="6" fillId="7" borderId="27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31" fillId="0" borderId="35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66" fontId="32" fillId="0" borderId="27" xfId="0" applyNumberFormat="1" applyFont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166" fontId="33" fillId="0" borderId="27" xfId="0" applyNumberFormat="1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166" fontId="33" fillId="0" borderId="31" xfId="0" applyNumberFormat="1" applyFont="1" applyBorder="1" applyAlignment="1">
      <alignment horizontal="center" vertical="center"/>
    </xf>
    <xf numFmtId="3" fontId="31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27" xfId="0" applyNumberForma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/>
    </xf>
    <xf numFmtId="3" fontId="23" fillId="0" borderId="27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/>
    </xf>
    <xf numFmtId="3" fontId="33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65" fontId="20" fillId="0" borderId="0" xfId="0" applyNumberFormat="1" applyFont="1" applyBorder="1" applyAlignment="1">
      <alignment horizontal="center" vertical="center"/>
    </xf>
    <xf numFmtId="1" fontId="7" fillId="6" borderId="6" xfId="2" applyNumberFormat="1" applyFont="1" applyFill="1" applyBorder="1" applyAlignment="1">
      <alignment horizontal="center" vertical="center" wrapText="1"/>
    </xf>
    <xf numFmtId="1" fontId="7" fillId="6" borderId="8" xfId="2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40" fillId="10" borderId="1" xfId="0" applyFont="1" applyFill="1" applyBorder="1" applyAlignment="1">
      <alignment horizontal="center" vertical="center"/>
    </xf>
    <xf numFmtId="0" fontId="40" fillId="10" borderId="43" xfId="0" applyFont="1" applyFill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3" fontId="4" fillId="0" borderId="8" xfId="1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center" vertical="center" wrapText="1"/>
    </xf>
    <xf numFmtId="3" fontId="27" fillId="0" borderId="19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3" fontId="4" fillId="0" borderId="19" xfId="1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/>
    <xf numFmtId="0" fontId="0" fillId="0" borderId="3" xfId="0" applyBorder="1" applyAlignment="1"/>
    <xf numFmtId="1" fontId="7" fillId="0" borderId="6" xfId="2" applyNumberFormat="1" applyFont="1" applyFill="1" applyBorder="1" applyAlignment="1">
      <alignment horizontal="center" vertical="center" wrapText="1"/>
    </xf>
    <xf numFmtId="1" fontId="7" fillId="0" borderId="19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1" fontId="7" fillId="0" borderId="8" xfId="2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1" fontId="7" fillId="6" borderId="19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3" fontId="10" fillId="0" borderId="27" xfId="0" applyNumberFormat="1" applyFont="1" applyBorder="1" applyAlignment="1">
      <alignment horizontal="center" vertical="center" textRotation="90"/>
    </xf>
    <xf numFmtId="0" fontId="0" fillId="0" borderId="27" xfId="0" applyBorder="1" applyAlignment="1">
      <alignment horizontal="center" vertical="center"/>
    </xf>
    <xf numFmtId="3" fontId="10" fillId="0" borderId="27" xfId="0" applyNumberFormat="1" applyFont="1" applyBorder="1" applyAlignment="1">
      <alignment horizontal="right" vertical="center" wrapText="1"/>
    </xf>
    <xf numFmtId="3" fontId="0" fillId="0" borderId="27" xfId="0" applyNumberForma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6" fillId="0" borderId="27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colors>
    <mruColors>
      <color rgb="FF3333FF"/>
      <color rgb="FFFF3737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  <pageSetUpPr fitToPage="1"/>
  </sheetPr>
  <dimension ref="A1:P95"/>
  <sheetViews>
    <sheetView tabSelected="1" topLeftCell="A60" zoomScaleNormal="100" workbookViewId="0">
      <selection activeCell="A82" sqref="A82"/>
    </sheetView>
  </sheetViews>
  <sheetFormatPr defaultRowHeight="15" x14ac:dyDescent="0.25"/>
  <cols>
    <col min="1" max="1" width="51.42578125" customWidth="1"/>
    <col min="2" max="2" width="17.5703125" customWidth="1"/>
    <col min="3" max="3" width="21.28515625" hidden="1" customWidth="1"/>
    <col min="4" max="4" width="20" hidden="1" customWidth="1"/>
    <col min="5" max="5" width="20.85546875" hidden="1" customWidth="1"/>
    <col min="6" max="6" width="21" customWidth="1"/>
    <col min="7" max="7" width="19.7109375" customWidth="1"/>
    <col min="8" max="8" width="26.28515625" customWidth="1"/>
    <col min="9" max="9" width="27.140625" hidden="1" customWidth="1"/>
    <col min="15" max="15" width="21" customWidth="1"/>
  </cols>
  <sheetData>
    <row r="1" spans="1:9" ht="35.25" customHeight="1" thickBot="1" x14ac:dyDescent="0.3">
      <c r="A1" s="322" t="s">
        <v>0</v>
      </c>
      <c r="B1" s="323"/>
      <c r="C1" s="324"/>
      <c r="D1" s="324"/>
      <c r="E1" s="324"/>
      <c r="F1" s="324"/>
      <c r="G1" s="324"/>
      <c r="H1" s="325"/>
      <c r="I1" s="142" t="s">
        <v>71</v>
      </c>
    </row>
    <row r="2" spans="1:9" ht="20.25" customHeight="1" thickBot="1" x14ac:dyDescent="0.3">
      <c r="A2" s="326" t="s">
        <v>1</v>
      </c>
      <c r="B2" s="327"/>
      <c r="C2" s="328"/>
      <c r="D2" s="328"/>
      <c r="E2" s="329"/>
      <c r="F2" s="329"/>
      <c r="G2" s="329"/>
      <c r="H2" s="330"/>
      <c r="I2" s="137"/>
    </row>
    <row r="3" spans="1:9" ht="98.25" customHeight="1" thickBot="1" x14ac:dyDescent="0.3">
      <c r="A3" s="64" t="s">
        <v>2</v>
      </c>
      <c r="B3" s="158" t="s">
        <v>64</v>
      </c>
      <c r="C3" s="65" t="s">
        <v>3</v>
      </c>
      <c r="D3" s="66" t="s">
        <v>4</v>
      </c>
      <c r="E3" s="67" t="s">
        <v>5</v>
      </c>
      <c r="F3" s="67" t="s">
        <v>73</v>
      </c>
      <c r="G3" s="68" t="s">
        <v>79</v>
      </c>
      <c r="H3" s="68" t="s">
        <v>72</v>
      </c>
      <c r="I3" s="69" t="s">
        <v>39</v>
      </c>
    </row>
    <row r="4" spans="1:9" ht="15.75" customHeight="1" x14ac:dyDescent="0.25">
      <c r="A4" s="174" t="s">
        <v>6</v>
      </c>
      <c r="B4" s="179">
        <f>SUM(B5:B6)</f>
        <v>365</v>
      </c>
      <c r="C4" s="10">
        <f>187+76</f>
        <v>263</v>
      </c>
      <c r="D4" s="10">
        <v>78</v>
      </c>
      <c r="E4" s="336" t="s">
        <v>7</v>
      </c>
      <c r="F4" s="100"/>
      <c r="G4" s="11"/>
      <c r="H4" s="11"/>
      <c r="I4" s="53"/>
    </row>
    <row r="5" spans="1:9" ht="15.75" customHeight="1" x14ac:dyDescent="0.25">
      <c r="A5" s="27" t="s">
        <v>66</v>
      </c>
      <c r="B5" s="180">
        <v>246</v>
      </c>
      <c r="C5" s="15"/>
      <c r="D5" s="15"/>
      <c r="E5" s="337"/>
      <c r="F5" s="101"/>
      <c r="G5" s="16"/>
      <c r="H5" s="16"/>
      <c r="I5" s="43"/>
    </row>
    <row r="6" spans="1:9" ht="15.75" customHeight="1" x14ac:dyDescent="0.25">
      <c r="A6" s="27" t="s">
        <v>67</v>
      </c>
      <c r="B6" s="181">
        <v>119</v>
      </c>
      <c r="C6" s="15"/>
      <c r="D6" s="15"/>
      <c r="E6" s="337"/>
      <c r="F6" s="101"/>
      <c r="G6" s="16"/>
      <c r="H6" s="16"/>
      <c r="I6" s="43"/>
    </row>
    <row r="7" spans="1:9" ht="68.25" customHeight="1" x14ac:dyDescent="0.25">
      <c r="A7" s="187" t="s">
        <v>37</v>
      </c>
      <c r="B7" s="189"/>
      <c r="C7" s="15"/>
      <c r="D7" s="15"/>
      <c r="E7" s="337"/>
      <c r="F7" s="102"/>
      <c r="G7" s="70"/>
      <c r="H7" s="152"/>
      <c r="I7" s="43"/>
    </row>
    <row r="8" spans="1:9" ht="15.75" customHeight="1" thickBot="1" x14ac:dyDescent="0.3">
      <c r="A8" s="176" t="s">
        <v>8</v>
      </c>
      <c r="B8" s="183"/>
      <c r="C8" s="15"/>
      <c r="D8" s="15"/>
      <c r="E8" s="337"/>
      <c r="F8" s="219"/>
      <c r="G8" s="16"/>
      <c r="H8" s="153"/>
      <c r="I8" s="43" t="s">
        <v>41</v>
      </c>
    </row>
    <row r="9" spans="1:9" ht="19.5" customHeight="1" thickBot="1" x14ac:dyDescent="0.3">
      <c r="A9" s="177" t="s">
        <v>9</v>
      </c>
      <c r="B9" s="180">
        <f>21+119</f>
        <v>140</v>
      </c>
      <c r="C9" s="15"/>
      <c r="D9" s="15"/>
      <c r="E9" s="338"/>
      <c r="F9" s="218">
        <v>31500</v>
      </c>
      <c r="G9" s="230"/>
      <c r="H9" s="232">
        <f>B9*G9</f>
        <v>0</v>
      </c>
      <c r="I9" s="138">
        <f>21*F9</f>
        <v>661500</v>
      </c>
    </row>
    <row r="10" spans="1:9" ht="15.75" hidden="1" customHeight="1" x14ac:dyDescent="0.25">
      <c r="A10" s="27" t="s">
        <v>10</v>
      </c>
      <c r="B10" s="180"/>
      <c r="C10" s="15"/>
      <c r="D10" s="15"/>
      <c r="E10" s="338"/>
      <c r="F10" s="184"/>
      <c r="G10" s="231"/>
      <c r="H10" s="233"/>
      <c r="I10" s="138"/>
    </row>
    <row r="11" spans="1:9" ht="15.75" hidden="1" customHeight="1" x14ac:dyDescent="0.25">
      <c r="A11" s="27" t="s">
        <v>11</v>
      </c>
      <c r="B11" s="180"/>
      <c r="C11" s="15"/>
      <c r="D11" s="15"/>
      <c r="E11" s="338"/>
      <c r="F11" s="184"/>
      <c r="G11" s="231"/>
      <c r="H11" s="233"/>
      <c r="I11" s="138"/>
    </row>
    <row r="12" spans="1:9" ht="15.75" hidden="1" customHeight="1" x14ac:dyDescent="0.25">
      <c r="A12" s="27" t="s">
        <v>12</v>
      </c>
      <c r="B12" s="180"/>
      <c r="C12" s="15"/>
      <c r="D12" s="15"/>
      <c r="E12" s="338"/>
      <c r="F12" s="184"/>
      <c r="G12" s="231"/>
      <c r="H12" s="233"/>
      <c r="I12" s="138"/>
    </row>
    <row r="13" spans="1:9" ht="15.75" customHeight="1" thickBot="1" x14ac:dyDescent="0.3">
      <c r="A13" s="177" t="s">
        <v>13</v>
      </c>
      <c r="B13" s="180">
        <v>225</v>
      </c>
      <c r="C13" s="15"/>
      <c r="D13" s="15"/>
      <c r="E13" s="338"/>
      <c r="F13" s="185">
        <v>19000</v>
      </c>
      <c r="G13" s="230"/>
      <c r="H13" s="232">
        <f>B13*G13</f>
        <v>0</v>
      </c>
      <c r="I13" s="138" t="s">
        <v>42</v>
      </c>
    </row>
    <row r="14" spans="1:9" ht="15.75" hidden="1" customHeight="1" x14ac:dyDescent="0.25">
      <c r="A14" s="27" t="s">
        <v>10</v>
      </c>
      <c r="B14" s="13"/>
      <c r="C14" s="15"/>
      <c r="D14" s="15"/>
      <c r="E14" s="338"/>
      <c r="F14" s="104"/>
      <c r="G14" s="16"/>
      <c r="H14" s="153"/>
      <c r="I14" s="138"/>
    </row>
    <row r="15" spans="1:9" ht="15.75" hidden="1" customHeight="1" x14ac:dyDescent="0.25">
      <c r="A15" s="27" t="s">
        <v>11</v>
      </c>
      <c r="B15" s="13"/>
      <c r="C15" s="15"/>
      <c r="D15" s="15"/>
      <c r="E15" s="338"/>
      <c r="F15" s="104"/>
      <c r="G15" s="16"/>
      <c r="H15" s="153"/>
      <c r="I15" s="138"/>
    </row>
    <row r="16" spans="1:9" ht="15.75" hidden="1" customHeight="1" x14ac:dyDescent="0.25">
      <c r="A16" s="188" t="s">
        <v>12</v>
      </c>
      <c r="B16" s="18"/>
      <c r="C16" s="19"/>
      <c r="D16" s="19"/>
      <c r="E16" s="338"/>
      <c r="F16" s="104"/>
      <c r="G16" s="20"/>
      <c r="H16" s="154"/>
      <c r="I16" s="138"/>
    </row>
    <row r="17" spans="1:13" ht="15.75" customHeight="1" thickBot="1" x14ac:dyDescent="0.3">
      <c r="A17" s="27"/>
      <c r="B17" s="84"/>
      <c r="C17" s="15"/>
      <c r="D17" s="15"/>
      <c r="E17" s="339"/>
      <c r="F17" s="186"/>
      <c r="G17" s="16"/>
      <c r="H17" s="155"/>
      <c r="I17" s="138">
        <f>B13*F13</f>
        <v>4275000</v>
      </c>
    </row>
    <row r="18" spans="1:13" ht="15.75" customHeight="1" x14ac:dyDescent="0.25">
      <c r="A18" s="174" t="s">
        <v>14</v>
      </c>
      <c r="B18" s="179">
        <f>SUM(B19:B20)</f>
        <v>693</v>
      </c>
      <c r="C18" s="10">
        <f>342+39</f>
        <v>381</v>
      </c>
      <c r="D18" s="10">
        <v>354</v>
      </c>
      <c r="E18" s="336" t="s">
        <v>15</v>
      </c>
      <c r="F18" s="100"/>
      <c r="G18" s="11"/>
      <c r="H18" s="11"/>
      <c r="I18" s="43"/>
    </row>
    <row r="19" spans="1:13" ht="15.75" customHeight="1" x14ac:dyDescent="0.25">
      <c r="A19" s="27" t="s">
        <v>66</v>
      </c>
      <c r="B19" s="180">
        <v>339</v>
      </c>
      <c r="C19" s="15"/>
      <c r="D19" s="15"/>
      <c r="E19" s="340"/>
      <c r="F19" s="101"/>
      <c r="G19" s="16"/>
      <c r="H19" s="16"/>
      <c r="I19" s="43"/>
    </row>
    <row r="20" spans="1:13" ht="15.75" customHeight="1" x14ac:dyDescent="0.25">
      <c r="A20" s="27" t="s">
        <v>67</v>
      </c>
      <c r="B20" s="181">
        <f>354</f>
        <v>354</v>
      </c>
      <c r="C20" s="15"/>
      <c r="D20" s="15"/>
      <c r="E20" s="340"/>
      <c r="F20" s="101"/>
      <c r="G20" s="16"/>
      <c r="H20" s="16"/>
      <c r="I20" s="43"/>
      <c r="M20" s="21"/>
    </row>
    <row r="21" spans="1:13" ht="207.2" customHeight="1" x14ac:dyDescent="0.25">
      <c r="A21" s="175" t="s">
        <v>38</v>
      </c>
      <c r="B21" s="182"/>
      <c r="C21" s="178"/>
      <c r="D21" s="22"/>
      <c r="E21" s="340"/>
      <c r="F21" s="105"/>
      <c r="G21" s="23"/>
      <c r="H21" s="23"/>
      <c r="I21" s="43"/>
    </row>
    <row r="22" spans="1:13" ht="15.75" customHeight="1" thickBot="1" x14ac:dyDescent="0.3">
      <c r="A22" s="176" t="s">
        <v>8</v>
      </c>
      <c r="B22" s="215"/>
      <c r="C22" s="178"/>
      <c r="D22" s="22"/>
      <c r="E22" s="340"/>
      <c r="F22" s="103"/>
      <c r="G22" s="23"/>
      <c r="H22" s="23"/>
      <c r="I22" s="43" t="s">
        <v>41</v>
      </c>
    </row>
    <row r="23" spans="1:13" ht="16.5" thickBot="1" x14ac:dyDescent="0.3">
      <c r="A23" s="177" t="s">
        <v>9</v>
      </c>
      <c r="B23" s="180">
        <f>12+354</f>
        <v>366</v>
      </c>
      <c r="C23" s="178"/>
      <c r="D23" s="22"/>
      <c r="E23" s="341"/>
      <c r="F23" s="185">
        <v>21500</v>
      </c>
      <c r="G23" s="230"/>
      <c r="H23" s="232">
        <f>B23*G23</f>
        <v>0</v>
      </c>
      <c r="I23" s="138">
        <f>12*F23</f>
        <v>258000</v>
      </c>
    </row>
    <row r="24" spans="1:13" ht="15.75" hidden="1" customHeight="1" x14ac:dyDescent="0.25">
      <c r="A24" s="27" t="s">
        <v>10</v>
      </c>
      <c r="B24" s="18"/>
      <c r="C24" s="178"/>
      <c r="D24" s="22"/>
      <c r="E24" s="341"/>
      <c r="F24" s="217"/>
      <c r="G24" s="231"/>
      <c r="H24" s="233"/>
      <c r="I24" s="138"/>
    </row>
    <row r="25" spans="1:13" ht="15.75" hidden="1" customHeight="1" x14ac:dyDescent="0.25">
      <c r="A25" s="27" t="s">
        <v>11</v>
      </c>
      <c r="B25" s="180"/>
      <c r="C25" s="178"/>
      <c r="D25" s="22"/>
      <c r="E25" s="341"/>
      <c r="F25" s="184"/>
      <c r="G25" s="231"/>
      <c r="H25" s="233"/>
      <c r="I25" s="138"/>
    </row>
    <row r="26" spans="1:13" ht="15.75" hidden="1" customHeight="1" x14ac:dyDescent="0.25">
      <c r="A26" s="27" t="s">
        <v>12</v>
      </c>
      <c r="B26" s="216"/>
      <c r="C26" s="178"/>
      <c r="D26" s="22"/>
      <c r="E26" s="341"/>
      <c r="F26" s="214"/>
      <c r="G26" s="231"/>
      <c r="H26" s="233"/>
      <c r="I26" s="138"/>
    </row>
    <row r="27" spans="1:13" ht="15.75" customHeight="1" thickBot="1" x14ac:dyDescent="0.3">
      <c r="A27" s="177" t="s">
        <v>13</v>
      </c>
      <c r="B27" s="180">
        <v>327</v>
      </c>
      <c r="C27" s="178"/>
      <c r="D27" s="22"/>
      <c r="E27" s="341"/>
      <c r="F27" s="185">
        <v>13000</v>
      </c>
      <c r="G27" s="230"/>
      <c r="H27" s="232">
        <f>B27*G27</f>
        <v>0</v>
      </c>
      <c r="I27" s="138" t="s">
        <v>42</v>
      </c>
    </row>
    <row r="28" spans="1:13" ht="15.75" hidden="1" customHeight="1" x14ac:dyDescent="0.25">
      <c r="A28" s="27" t="s">
        <v>10</v>
      </c>
      <c r="B28" s="13"/>
      <c r="C28" s="178"/>
      <c r="D28" s="22"/>
      <c r="E28" s="341"/>
      <c r="F28" s="104"/>
      <c r="G28" s="23"/>
      <c r="H28" s="23"/>
      <c r="I28" s="138"/>
    </row>
    <row r="29" spans="1:13" ht="15.75" hidden="1" customHeight="1" x14ac:dyDescent="0.25">
      <c r="A29" s="27" t="s">
        <v>11</v>
      </c>
      <c r="B29" s="13"/>
      <c r="C29" s="178"/>
      <c r="D29" s="24"/>
      <c r="E29" s="341"/>
      <c r="F29" s="104"/>
      <c r="G29" s="23"/>
      <c r="H29" s="23"/>
      <c r="I29" s="138"/>
    </row>
    <row r="30" spans="1:13" ht="15.75" hidden="1" customHeight="1" x14ac:dyDescent="0.25">
      <c r="A30" s="27" t="s">
        <v>12</v>
      </c>
      <c r="B30" s="13"/>
      <c r="C30" s="178"/>
      <c r="D30" s="24"/>
      <c r="E30" s="341"/>
      <c r="F30" s="104"/>
      <c r="G30" s="23"/>
      <c r="H30" s="23"/>
      <c r="I30" s="138"/>
    </row>
    <row r="31" spans="1:13" ht="15.75" customHeight="1" thickBot="1" x14ac:dyDescent="0.3">
      <c r="A31" s="27"/>
      <c r="B31" s="13"/>
      <c r="C31" s="178"/>
      <c r="D31" s="24"/>
      <c r="E31" s="341"/>
      <c r="F31" s="186"/>
      <c r="G31" s="163"/>
      <c r="H31" s="163"/>
      <c r="I31" s="138">
        <f>B27*F27</f>
        <v>4251000</v>
      </c>
    </row>
    <row r="32" spans="1:13" ht="18.75" customHeight="1" x14ac:dyDescent="0.3">
      <c r="A32" s="190" t="s">
        <v>16</v>
      </c>
      <c r="B32" s="179">
        <f>SUM(B33:B34)</f>
        <v>317</v>
      </c>
      <c r="C32" s="193">
        <v>269</v>
      </c>
      <c r="D32" s="25">
        <v>74</v>
      </c>
      <c r="E32" s="333" t="s">
        <v>17</v>
      </c>
      <c r="F32" s="100"/>
      <c r="G32" s="23"/>
      <c r="H32" s="23"/>
      <c r="I32" s="43"/>
    </row>
    <row r="33" spans="1:9" ht="18.75" x14ac:dyDescent="0.25">
      <c r="A33" s="27" t="s">
        <v>66</v>
      </c>
      <c r="B33" s="180">
        <f>231</f>
        <v>231</v>
      </c>
      <c r="C33" s="178"/>
      <c r="D33" s="24"/>
      <c r="E33" s="334"/>
      <c r="F33" s="101"/>
      <c r="G33" s="23"/>
      <c r="H33" s="23"/>
      <c r="I33" s="43"/>
    </row>
    <row r="34" spans="1:9" ht="18.75" x14ac:dyDescent="0.25">
      <c r="A34" s="26" t="s">
        <v>68</v>
      </c>
      <c r="B34" s="181">
        <f>71+15</f>
        <v>86</v>
      </c>
      <c r="C34" s="178"/>
      <c r="D34" s="24"/>
      <c r="E34" s="334"/>
      <c r="F34" s="101"/>
      <c r="G34" s="23"/>
      <c r="H34" s="23"/>
      <c r="I34" s="43"/>
    </row>
    <row r="35" spans="1:9" s="30" customFormat="1" ht="157.5" x14ac:dyDescent="0.25">
      <c r="A35" s="191" t="s">
        <v>18</v>
      </c>
      <c r="B35" s="196"/>
      <c r="C35" s="194"/>
      <c r="D35" s="28"/>
      <c r="E35" s="334"/>
      <c r="F35" s="220"/>
      <c r="G35" s="29"/>
      <c r="H35" s="29"/>
      <c r="I35" s="139"/>
    </row>
    <row r="36" spans="1:9" s="30" customFormat="1" ht="15.75" hidden="1" customHeight="1" x14ac:dyDescent="0.25">
      <c r="A36" s="191"/>
      <c r="B36" s="196"/>
      <c r="C36" s="194"/>
      <c r="D36" s="28"/>
      <c r="E36" s="334"/>
      <c r="F36" s="103"/>
      <c r="G36" s="29"/>
      <c r="H36" s="29"/>
      <c r="I36" s="139"/>
    </row>
    <row r="37" spans="1:9" ht="16.5" thickBot="1" x14ac:dyDescent="0.3">
      <c r="A37" s="27" t="s">
        <v>8</v>
      </c>
      <c r="B37" s="180"/>
      <c r="C37" s="178"/>
      <c r="D37" s="24"/>
      <c r="E37" s="335"/>
      <c r="F37" s="221"/>
      <c r="G37" s="23"/>
      <c r="H37" s="23"/>
      <c r="I37" s="43" t="s">
        <v>41</v>
      </c>
    </row>
    <row r="38" spans="1:9" ht="15.75" customHeight="1" thickBot="1" x14ac:dyDescent="0.3">
      <c r="A38" s="177" t="s">
        <v>9</v>
      </c>
      <c r="B38" s="180">
        <f>33+86</f>
        <v>119</v>
      </c>
      <c r="C38" s="178"/>
      <c r="D38" s="24"/>
      <c r="E38" s="335"/>
      <c r="F38" s="185">
        <v>8000</v>
      </c>
      <c r="G38" s="230"/>
      <c r="H38" s="232">
        <f>B38*G38</f>
        <v>0</v>
      </c>
      <c r="I38" s="138">
        <f>33*F38</f>
        <v>264000</v>
      </c>
    </row>
    <row r="39" spans="1:9" ht="15.75" hidden="1" customHeight="1" x14ac:dyDescent="0.25">
      <c r="A39" s="27" t="s">
        <v>10</v>
      </c>
      <c r="B39" s="180"/>
      <c r="C39" s="178"/>
      <c r="D39" s="24"/>
      <c r="E39" s="335"/>
      <c r="F39" s="185"/>
      <c r="G39" s="231"/>
      <c r="H39" s="233"/>
      <c r="I39" s="43"/>
    </row>
    <row r="40" spans="1:9" ht="15.75" hidden="1" customHeight="1" x14ac:dyDescent="0.25">
      <c r="A40" s="27" t="s">
        <v>11</v>
      </c>
      <c r="B40" s="180"/>
      <c r="C40" s="178"/>
      <c r="D40" s="24"/>
      <c r="E40" s="335"/>
      <c r="F40" s="185"/>
      <c r="G40" s="231"/>
      <c r="H40" s="233"/>
      <c r="I40" s="43"/>
    </row>
    <row r="41" spans="1:9" ht="15.75" hidden="1" customHeight="1" x14ac:dyDescent="0.25">
      <c r="A41" s="27" t="s">
        <v>12</v>
      </c>
      <c r="B41" s="180"/>
      <c r="C41" s="178"/>
      <c r="D41" s="24"/>
      <c r="E41" s="335"/>
      <c r="F41" s="185"/>
      <c r="G41" s="231"/>
      <c r="H41" s="233"/>
      <c r="I41" s="43"/>
    </row>
    <row r="42" spans="1:9" ht="16.5" thickBot="1" x14ac:dyDescent="0.3">
      <c r="A42" s="177" t="s">
        <v>13</v>
      </c>
      <c r="B42" s="180">
        <v>198</v>
      </c>
      <c r="C42" s="178"/>
      <c r="D42" s="24"/>
      <c r="E42" s="335"/>
      <c r="F42" s="185">
        <v>4500</v>
      </c>
      <c r="G42" s="230"/>
      <c r="H42" s="232">
        <f>B42*G42</f>
        <v>0</v>
      </c>
      <c r="I42" s="43" t="s">
        <v>42</v>
      </c>
    </row>
    <row r="43" spans="1:9" ht="15.75" hidden="1" customHeight="1" x14ac:dyDescent="0.25">
      <c r="A43" s="27" t="s">
        <v>10</v>
      </c>
      <c r="B43" s="180"/>
      <c r="C43" s="178"/>
      <c r="D43" s="24"/>
      <c r="E43" s="335"/>
      <c r="F43" s="106"/>
      <c r="G43" s="23"/>
      <c r="H43" s="234"/>
      <c r="I43" s="43"/>
    </row>
    <row r="44" spans="1:9" ht="15.75" hidden="1" customHeight="1" x14ac:dyDescent="0.25">
      <c r="A44" s="27" t="s">
        <v>11</v>
      </c>
      <c r="B44" s="180"/>
      <c r="C44" s="195"/>
      <c r="D44" s="24"/>
      <c r="E44" s="335"/>
      <c r="F44" s="106"/>
      <c r="G44" s="23"/>
      <c r="H44" s="234"/>
      <c r="I44" s="43"/>
    </row>
    <row r="45" spans="1:9" ht="15.75" customHeight="1" thickBot="1" x14ac:dyDescent="0.3">
      <c r="A45" s="192"/>
      <c r="B45" s="197"/>
      <c r="C45" s="195"/>
      <c r="D45" s="24"/>
      <c r="E45" s="335"/>
      <c r="F45" s="168"/>
      <c r="G45" s="163"/>
      <c r="H45" s="235"/>
      <c r="I45" s="138">
        <f>B42*F42</f>
        <v>891000</v>
      </c>
    </row>
    <row r="46" spans="1:9" ht="20.25" thickTop="1" thickBot="1" x14ac:dyDescent="0.35">
      <c r="A46" s="164" t="s">
        <v>19</v>
      </c>
      <c r="B46" s="165">
        <f>B4+B18+B32</f>
        <v>1375</v>
      </c>
      <c r="C46" s="125">
        <f>C4+C18+C32</f>
        <v>913</v>
      </c>
      <c r="D46" s="125">
        <f>D4+D18+D32</f>
        <v>506</v>
      </c>
      <c r="E46" s="126" t="s">
        <v>20</v>
      </c>
      <c r="F46" s="166"/>
      <c r="G46" s="167"/>
      <c r="H46" s="169">
        <f>H9+H13+H23+H27+H38+H42</f>
        <v>0</v>
      </c>
      <c r="I46" s="140" t="e">
        <f>#REF!+#REF!+#REF!</f>
        <v>#REF!</v>
      </c>
    </row>
    <row r="47" spans="1:9" s="31" customFormat="1" ht="16.5" thickBot="1" x14ac:dyDescent="0.3">
      <c r="A47" s="85" t="s">
        <v>40</v>
      </c>
      <c r="B47" s="86">
        <f>B6+B20+B34</f>
        <v>559</v>
      </c>
      <c r="C47" s="87">
        <f>C5+C19+C33</f>
        <v>0</v>
      </c>
      <c r="D47" s="87">
        <f>D5+D19+D33</f>
        <v>0</v>
      </c>
      <c r="E47" s="88" t="s">
        <v>20</v>
      </c>
      <c r="F47" s="87"/>
      <c r="G47" s="89"/>
      <c r="H47" s="89"/>
      <c r="I47" s="141" t="e">
        <f>#REF!+#REF!+#REF!</f>
        <v>#REF!</v>
      </c>
    </row>
    <row r="48" spans="1:9" ht="18.75" x14ac:dyDescent="0.3">
      <c r="A48" s="90"/>
      <c r="B48" s="90"/>
      <c r="C48" s="90"/>
      <c r="D48" s="90"/>
      <c r="E48" s="91"/>
      <c r="F48" s="92"/>
      <c r="G48" s="34"/>
      <c r="I48" s="32"/>
    </row>
    <row r="49" spans="1:16" ht="18" thickBot="1" x14ac:dyDescent="0.3">
      <c r="A49" s="35"/>
      <c r="B49" s="36"/>
      <c r="C49" s="246"/>
      <c r="D49" s="37"/>
      <c r="E49" s="38"/>
      <c r="F49" s="39"/>
      <c r="G49" s="40"/>
    </row>
    <row r="50" spans="1:16" ht="19.5" thickBot="1" x14ac:dyDescent="0.3">
      <c r="A50" s="342" t="s">
        <v>23</v>
      </c>
      <c r="B50" s="343"/>
      <c r="C50" s="344"/>
      <c r="D50" s="344"/>
      <c r="E50" s="345"/>
      <c r="F50" s="345"/>
      <c r="G50" s="345"/>
      <c r="H50" s="319"/>
      <c r="I50" s="122"/>
      <c r="P50" s="123"/>
    </row>
    <row r="51" spans="1:16" ht="98.25" thickBot="1" x14ac:dyDescent="0.3">
      <c r="A51" s="1" t="s">
        <v>2</v>
      </c>
      <c r="B51" s="157" t="s">
        <v>64</v>
      </c>
      <c r="C51" s="3" t="s">
        <v>3</v>
      </c>
      <c r="D51" s="4" t="s">
        <v>4</v>
      </c>
      <c r="E51" s="5" t="s">
        <v>5</v>
      </c>
      <c r="F51" s="5" t="s">
        <v>73</v>
      </c>
      <c r="G51" s="6" t="s">
        <v>79</v>
      </c>
      <c r="H51" s="6" t="s">
        <v>72</v>
      </c>
      <c r="I51" s="69" t="s">
        <v>39</v>
      </c>
    </row>
    <row r="52" spans="1:16" ht="18.75" customHeight="1" x14ac:dyDescent="0.3">
      <c r="A52" s="174" t="s">
        <v>69</v>
      </c>
      <c r="B52" s="179">
        <f>SUM(B53:B54)</f>
        <v>59</v>
      </c>
      <c r="C52" s="200">
        <v>297</v>
      </c>
      <c r="D52" s="41"/>
      <c r="E52" s="303" t="s">
        <v>7</v>
      </c>
      <c r="F52" s="294">
        <v>25000</v>
      </c>
      <c r="G52" s="288"/>
      <c r="H52" s="320">
        <f>B52*G52</f>
        <v>0</v>
      </c>
      <c r="I52" s="95" t="s">
        <v>43</v>
      </c>
    </row>
    <row r="53" spans="1:16" ht="18.75" x14ac:dyDescent="0.25">
      <c r="A53" s="198"/>
      <c r="B53" s="206">
        <v>40</v>
      </c>
      <c r="C53" s="45"/>
      <c r="D53" s="44"/>
      <c r="E53" s="331"/>
      <c r="F53" s="295"/>
      <c r="G53" s="289"/>
      <c r="H53" s="346"/>
      <c r="I53" s="96">
        <f>B53*F52</f>
        <v>1000000</v>
      </c>
    </row>
    <row r="54" spans="1:16" ht="15.75" customHeight="1" x14ac:dyDescent="0.25">
      <c r="A54" s="199" t="s">
        <v>70</v>
      </c>
      <c r="B54" s="206">
        <v>19</v>
      </c>
      <c r="C54" s="45"/>
      <c r="D54" s="44"/>
      <c r="E54" s="331"/>
      <c r="F54" s="295"/>
      <c r="G54" s="289"/>
      <c r="H54" s="346"/>
      <c r="I54" s="110" t="s">
        <v>44</v>
      </c>
    </row>
    <row r="55" spans="1:16" ht="16.5" thickBot="1" x14ac:dyDescent="0.3">
      <c r="A55" s="27"/>
      <c r="B55" s="197"/>
      <c r="C55" s="45"/>
      <c r="D55" s="44"/>
      <c r="E55" s="331"/>
      <c r="F55" s="296"/>
      <c r="G55" s="289"/>
      <c r="H55" s="346"/>
      <c r="I55" s="111">
        <f>B54*F52</f>
        <v>475000</v>
      </c>
    </row>
    <row r="56" spans="1:16" ht="18.75" customHeight="1" x14ac:dyDescent="0.3">
      <c r="A56" s="174" t="s">
        <v>6</v>
      </c>
      <c r="B56" s="212">
        <f>297-54</f>
        <v>243</v>
      </c>
      <c r="C56" s="200">
        <v>297</v>
      </c>
      <c r="D56" s="41"/>
      <c r="E56" s="303" t="s">
        <v>7</v>
      </c>
      <c r="F56" s="294">
        <v>25000</v>
      </c>
      <c r="G56" s="288"/>
      <c r="H56" s="320">
        <f>B56*G56</f>
        <v>0</v>
      </c>
      <c r="I56" s="99" t="s">
        <v>45</v>
      </c>
    </row>
    <row r="57" spans="1:16" ht="18.75" x14ac:dyDescent="0.25">
      <c r="A57" s="198"/>
      <c r="B57" s="207"/>
      <c r="C57" s="45"/>
      <c r="D57" s="44"/>
      <c r="E57" s="331"/>
      <c r="F57" s="295"/>
      <c r="G57" s="289"/>
      <c r="H57" s="346"/>
      <c r="I57" s="98">
        <f>B56*F56</f>
        <v>6075000</v>
      </c>
    </row>
    <row r="58" spans="1:16" ht="15.75" customHeight="1" x14ac:dyDescent="0.25">
      <c r="A58" s="199" t="s">
        <v>24</v>
      </c>
      <c r="B58" s="206"/>
      <c r="C58" s="45"/>
      <c r="D58" s="44"/>
      <c r="E58" s="331"/>
      <c r="F58" s="295"/>
      <c r="G58" s="289"/>
      <c r="H58" s="346"/>
      <c r="I58" s="97"/>
    </row>
    <row r="59" spans="1:16" ht="16.5" thickBot="1" x14ac:dyDescent="0.3">
      <c r="A59" s="192"/>
      <c r="B59" s="197"/>
      <c r="C59" s="45"/>
      <c r="D59" s="44"/>
      <c r="E59" s="331"/>
      <c r="F59" s="296"/>
      <c r="G59" s="289"/>
      <c r="H59" s="346"/>
      <c r="I59" s="96"/>
    </row>
    <row r="60" spans="1:16" ht="18.75" customHeight="1" x14ac:dyDescent="0.3">
      <c r="A60" s="198" t="s">
        <v>14</v>
      </c>
      <c r="B60" s="212">
        <f>133-5</f>
        <v>128</v>
      </c>
      <c r="C60" s="205">
        <v>133</v>
      </c>
      <c r="D60" s="47"/>
      <c r="E60" s="303" t="s">
        <v>15</v>
      </c>
      <c r="F60" s="294">
        <v>17000</v>
      </c>
      <c r="G60" s="288"/>
      <c r="H60" s="320">
        <f>B60*G60</f>
        <v>0</v>
      </c>
      <c r="I60" s="99" t="s">
        <v>45</v>
      </c>
    </row>
    <row r="61" spans="1:16" ht="15.75" customHeight="1" x14ac:dyDescent="0.25">
      <c r="A61" s="201"/>
      <c r="B61" s="208"/>
      <c r="C61" s="48"/>
      <c r="D61" s="48"/>
      <c r="E61" s="332"/>
      <c r="F61" s="295"/>
      <c r="G61" s="289"/>
      <c r="H61" s="346"/>
      <c r="I61" s="98">
        <f>B60*F60</f>
        <v>2176000</v>
      </c>
    </row>
    <row r="62" spans="1:16" ht="15.75" customHeight="1" x14ac:dyDescent="0.25">
      <c r="A62" s="199" t="s">
        <v>25</v>
      </c>
      <c r="B62" s="206"/>
      <c r="C62" s="48"/>
      <c r="D62" s="48"/>
      <c r="E62" s="332"/>
      <c r="F62" s="295"/>
      <c r="G62" s="289"/>
      <c r="H62" s="346"/>
      <c r="I62" s="97"/>
    </row>
    <row r="63" spans="1:16" ht="15.75" customHeight="1" thickBot="1" x14ac:dyDescent="0.3">
      <c r="A63" s="192"/>
      <c r="B63" s="197"/>
      <c r="C63" s="48"/>
      <c r="D63" s="48"/>
      <c r="E63" s="332"/>
      <c r="F63" s="296"/>
      <c r="G63" s="289"/>
      <c r="H63" s="346"/>
      <c r="I63" s="96"/>
    </row>
    <row r="64" spans="1:16" ht="15.75" hidden="1" thickBot="1" x14ac:dyDescent="0.3">
      <c r="A64" s="202"/>
      <c r="B64" s="213"/>
      <c r="C64" s="45"/>
      <c r="D64" s="45"/>
      <c r="E64" s="300" t="s">
        <v>17</v>
      </c>
      <c r="F64" s="107"/>
      <c r="G64" s="236"/>
      <c r="H64" s="237"/>
      <c r="I64" s="71"/>
    </row>
    <row r="65" spans="1:16" ht="18.75" customHeight="1" x14ac:dyDescent="0.3">
      <c r="A65" s="203" t="s">
        <v>16</v>
      </c>
      <c r="B65" s="210">
        <v>15</v>
      </c>
      <c r="C65" s="205">
        <v>15</v>
      </c>
      <c r="D65" s="45"/>
      <c r="E65" s="301"/>
      <c r="F65" s="294">
        <v>6000</v>
      </c>
      <c r="G65" s="288"/>
      <c r="H65" s="320">
        <f>B65*G65</f>
        <v>0</v>
      </c>
      <c r="I65" s="99" t="s">
        <v>45</v>
      </c>
    </row>
    <row r="66" spans="1:16" ht="15" customHeight="1" x14ac:dyDescent="0.25">
      <c r="A66" s="202"/>
      <c r="B66" s="209"/>
      <c r="C66" s="45"/>
      <c r="D66" s="45"/>
      <c r="E66" s="301"/>
      <c r="F66" s="295"/>
      <c r="G66" s="289"/>
      <c r="H66" s="346"/>
      <c r="I66" s="98">
        <f>B65*F65</f>
        <v>90000</v>
      </c>
    </row>
    <row r="67" spans="1:16" ht="15.75" customHeight="1" x14ac:dyDescent="0.25">
      <c r="A67" s="204" t="s">
        <v>26</v>
      </c>
      <c r="B67" s="211"/>
      <c r="C67" s="45"/>
      <c r="D67" s="45"/>
      <c r="E67" s="301"/>
      <c r="F67" s="295"/>
      <c r="G67" s="289"/>
      <c r="H67" s="346"/>
      <c r="I67" s="97"/>
    </row>
    <row r="68" spans="1:16" ht="16.5" thickBot="1" x14ac:dyDescent="0.3">
      <c r="A68" s="192"/>
      <c r="B68" s="197"/>
      <c r="C68" s="45"/>
      <c r="D68" s="45"/>
      <c r="E68" s="301"/>
      <c r="F68" s="296"/>
      <c r="G68" s="289"/>
      <c r="H68" s="346"/>
      <c r="I68" s="96"/>
    </row>
    <row r="69" spans="1:16" ht="15.75" customHeight="1" thickBot="1" x14ac:dyDescent="0.35">
      <c r="A69" s="72" t="s">
        <v>21</v>
      </c>
      <c r="B69" s="73">
        <f>B65+B60+B56+B52</f>
        <v>445</v>
      </c>
      <c r="C69" s="74">
        <f>C56+C60+C65</f>
        <v>445</v>
      </c>
      <c r="D69" s="75"/>
      <c r="E69" s="76"/>
      <c r="F69" s="82"/>
      <c r="G69" s="83"/>
      <c r="H69" s="245">
        <f>H52+H56+H60+H65</f>
        <v>0</v>
      </c>
      <c r="I69" s="109" t="e">
        <f>I66+I61+I57+#REF!</f>
        <v>#REF!</v>
      </c>
    </row>
    <row r="70" spans="1:16" ht="15.75" customHeight="1" thickBot="1" x14ac:dyDescent="0.35">
      <c r="A70" s="80" t="s">
        <v>40</v>
      </c>
      <c r="B70" s="81">
        <v>19</v>
      </c>
      <c r="C70" s="77"/>
      <c r="D70" s="78"/>
      <c r="E70" s="79"/>
      <c r="F70" s="242"/>
      <c r="G70" s="243"/>
      <c r="H70" s="244"/>
      <c r="I70" s="94">
        <f>I55</f>
        <v>475000</v>
      </c>
    </row>
    <row r="71" spans="1:16" ht="19.5" thickBot="1" x14ac:dyDescent="0.3">
      <c r="A71" s="50"/>
      <c r="B71" s="50"/>
      <c r="C71" s="33"/>
      <c r="D71" s="51"/>
      <c r="E71" s="52"/>
      <c r="F71" s="51"/>
      <c r="G71" s="51"/>
    </row>
    <row r="72" spans="1:16" ht="19.5" thickBot="1" x14ac:dyDescent="0.3">
      <c r="A72" s="315" t="s">
        <v>27</v>
      </c>
      <c r="B72" s="316"/>
      <c r="C72" s="317"/>
      <c r="D72" s="317"/>
      <c r="E72" s="318"/>
      <c r="F72" s="318"/>
      <c r="G72" s="318"/>
      <c r="H72" s="319"/>
      <c r="I72" s="124"/>
      <c r="P72" s="123"/>
    </row>
    <row r="73" spans="1:16" ht="101.25" thickBot="1" x14ac:dyDescent="0.3">
      <c r="A73" s="1" t="s">
        <v>2</v>
      </c>
      <c r="B73" s="157" t="s">
        <v>64</v>
      </c>
      <c r="C73" s="3" t="s">
        <v>3</v>
      </c>
      <c r="D73" s="4" t="s">
        <v>4</v>
      </c>
      <c r="E73" s="5" t="s">
        <v>5</v>
      </c>
      <c r="F73" s="5" t="s">
        <v>74</v>
      </c>
      <c r="G73" s="5" t="s">
        <v>75</v>
      </c>
      <c r="H73" s="6" t="s">
        <v>72</v>
      </c>
      <c r="I73" s="69" t="s">
        <v>39</v>
      </c>
    </row>
    <row r="74" spans="1:16" ht="18.75" customHeight="1" x14ac:dyDescent="0.25">
      <c r="A74" s="174" t="s">
        <v>14</v>
      </c>
      <c r="B74" s="226">
        <v>132</v>
      </c>
      <c r="C74" s="10">
        <v>132</v>
      </c>
      <c r="D74" s="53"/>
      <c r="E74" s="303" t="s">
        <v>15</v>
      </c>
      <c r="F74" s="297">
        <v>17000</v>
      </c>
      <c r="G74" s="288"/>
      <c r="H74" s="320">
        <f>B74*G74</f>
        <v>0</v>
      </c>
      <c r="I74" s="99" t="s">
        <v>45</v>
      </c>
    </row>
    <row r="75" spans="1:16" ht="18.75" x14ac:dyDescent="0.25">
      <c r="A75" s="27" t="s">
        <v>28</v>
      </c>
      <c r="B75" s="226"/>
      <c r="C75" s="193"/>
      <c r="D75" s="43"/>
      <c r="E75" s="304"/>
      <c r="F75" s="298"/>
      <c r="G75" s="289"/>
      <c r="H75" s="346"/>
      <c r="I75" s="98">
        <f>B74*F74</f>
        <v>2244000</v>
      </c>
    </row>
    <row r="76" spans="1:16" ht="19.5" thickBot="1" x14ac:dyDescent="0.3">
      <c r="A76" s="192"/>
      <c r="B76" s="229"/>
      <c r="C76" s="223"/>
      <c r="D76" s="49"/>
      <c r="E76" s="305"/>
      <c r="F76" s="299"/>
      <c r="G76" s="348"/>
      <c r="H76" s="321"/>
      <c r="I76" s="97"/>
    </row>
    <row r="77" spans="1:16" ht="18.75" customHeight="1" x14ac:dyDescent="0.3">
      <c r="A77" s="203" t="s">
        <v>16</v>
      </c>
      <c r="B77" s="228">
        <v>108</v>
      </c>
      <c r="C77" s="193">
        <v>108</v>
      </c>
      <c r="D77" s="43"/>
      <c r="E77" s="300" t="s">
        <v>17</v>
      </c>
      <c r="F77" s="297">
        <v>6000</v>
      </c>
      <c r="G77" s="288"/>
      <c r="H77" s="320">
        <f>B77*G77</f>
        <v>0</v>
      </c>
      <c r="I77" s="99" t="s">
        <v>45</v>
      </c>
    </row>
    <row r="78" spans="1:16" ht="32.25" thickBot="1" x14ac:dyDescent="0.3">
      <c r="A78" s="222" t="s">
        <v>29</v>
      </c>
      <c r="B78" s="227"/>
      <c r="C78" s="224"/>
      <c r="D78" s="54"/>
      <c r="E78" s="301"/>
      <c r="F78" s="302"/>
      <c r="G78" s="289"/>
      <c r="H78" s="321"/>
      <c r="I78" s="98">
        <f>B77*F77</f>
        <v>648000</v>
      </c>
    </row>
    <row r="79" spans="1:16" ht="19.5" thickBot="1" x14ac:dyDescent="0.3">
      <c r="A79" s="55" t="s">
        <v>22</v>
      </c>
      <c r="B79" s="225">
        <f>SUM(B74:B78)</f>
        <v>240</v>
      </c>
      <c r="C79" s="56">
        <f>C74+C77</f>
        <v>240</v>
      </c>
      <c r="D79" s="57"/>
      <c r="E79" s="58"/>
      <c r="F79" s="93"/>
      <c r="G79" s="171"/>
      <c r="H79" s="172">
        <f>H74+H77</f>
        <v>0</v>
      </c>
      <c r="I79" s="108">
        <f>I75+I78</f>
        <v>2892000</v>
      </c>
    </row>
    <row r="80" spans="1:16" ht="15.75" thickBot="1" x14ac:dyDescent="0.3">
      <c r="A80" s="59"/>
      <c r="B80" s="59"/>
    </row>
    <row r="81" spans="1:9" ht="19.5" thickBot="1" x14ac:dyDescent="0.3">
      <c r="A81" s="309" t="s">
        <v>30</v>
      </c>
      <c r="B81" s="310"/>
      <c r="C81" s="310"/>
      <c r="D81" s="310"/>
      <c r="E81" s="310"/>
      <c r="F81" s="310"/>
      <c r="G81" s="310"/>
      <c r="H81" s="311"/>
    </row>
    <row r="82" spans="1:9" ht="98.25" thickBot="1" x14ac:dyDescent="0.3">
      <c r="A82" s="1" t="s">
        <v>2</v>
      </c>
      <c r="B82" s="2" t="s">
        <v>64</v>
      </c>
      <c r="C82" s="3" t="s">
        <v>3</v>
      </c>
      <c r="D82" s="4" t="s">
        <v>4</v>
      </c>
      <c r="E82" s="5" t="s">
        <v>5</v>
      </c>
      <c r="F82" s="5" t="s">
        <v>76</v>
      </c>
      <c r="G82" s="68" t="s">
        <v>77</v>
      </c>
      <c r="H82" s="6" t="s">
        <v>78</v>
      </c>
      <c r="I82" s="69" t="s">
        <v>39</v>
      </c>
    </row>
    <row r="83" spans="1:9" ht="18.75" customHeight="1" thickBot="1" x14ac:dyDescent="0.3">
      <c r="A83" s="7" t="s">
        <v>31</v>
      </c>
      <c r="B83" s="8">
        <v>143</v>
      </c>
      <c r="C83" s="9">
        <v>143</v>
      </c>
      <c r="D83" s="60"/>
      <c r="E83" s="312" t="s">
        <v>32</v>
      </c>
      <c r="F83" s="306">
        <v>12000000</v>
      </c>
      <c r="G83" s="238"/>
      <c r="H83" s="232">
        <f>B83*G83</f>
        <v>0</v>
      </c>
      <c r="I83" s="53"/>
    </row>
    <row r="84" spans="1:9" ht="19.5" thickBot="1" x14ac:dyDescent="0.3">
      <c r="A84" s="12" t="s">
        <v>33</v>
      </c>
      <c r="B84" s="13"/>
      <c r="C84" s="25"/>
      <c r="D84" s="14"/>
      <c r="E84" s="313"/>
      <c r="F84" s="307"/>
      <c r="G84" s="239"/>
      <c r="H84" s="240"/>
      <c r="I84" s="43"/>
    </row>
    <row r="85" spans="1:9" ht="19.5" thickBot="1" x14ac:dyDescent="0.3">
      <c r="A85" s="42" t="s">
        <v>65</v>
      </c>
      <c r="B85" s="46">
        <v>185</v>
      </c>
      <c r="C85" s="25">
        <v>185</v>
      </c>
      <c r="D85" s="14"/>
      <c r="E85" s="313"/>
      <c r="F85" s="307"/>
      <c r="G85" s="238"/>
      <c r="H85" s="241">
        <f>B85*G85</f>
        <v>0</v>
      </c>
      <c r="I85" s="43"/>
    </row>
    <row r="86" spans="1:9" ht="19.5" thickBot="1" x14ac:dyDescent="0.3">
      <c r="A86" s="12" t="s">
        <v>34</v>
      </c>
      <c r="B86" s="13"/>
      <c r="C86" s="25"/>
      <c r="D86" s="14"/>
      <c r="E86" s="313"/>
      <c r="F86" s="307"/>
      <c r="G86" s="239"/>
      <c r="H86" s="240"/>
      <c r="I86" s="43"/>
    </row>
    <row r="87" spans="1:9" ht="22.5" customHeight="1" thickBot="1" x14ac:dyDescent="0.3">
      <c r="A87" s="17" t="s">
        <v>35</v>
      </c>
      <c r="B87" s="46">
        <v>17</v>
      </c>
      <c r="C87" s="25">
        <v>17</v>
      </c>
      <c r="D87" s="14"/>
      <c r="E87" s="314"/>
      <c r="F87" s="308"/>
      <c r="G87" s="238"/>
      <c r="H87" s="241">
        <f>B87*G87</f>
        <v>0</v>
      </c>
      <c r="I87" s="99" t="s">
        <v>45</v>
      </c>
    </row>
    <row r="88" spans="1:9" ht="19.5" thickBot="1" x14ac:dyDescent="0.3">
      <c r="A88" s="161" t="s">
        <v>36</v>
      </c>
      <c r="B88" s="162">
        <f>SUM(B83:B87)</f>
        <v>345</v>
      </c>
      <c r="C88" s="61">
        <f>C83+C85+C87</f>
        <v>345</v>
      </c>
      <c r="D88" s="62"/>
      <c r="E88" s="63"/>
      <c r="F88" s="170"/>
      <c r="G88" s="170"/>
      <c r="H88" s="173">
        <f>H83+H85+H87</f>
        <v>0</v>
      </c>
      <c r="I88" s="127">
        <v>12000000</v>
      </c>
    </row>
    <row r="89" spans="1:9" ht="21" x14ac:dyDescent="0.35">
      <c r="H89" s="250" t="s">
        <v>95</v>
      </c>
    </row>
    <row r="90" spans="1:9" ht="23.25" customHeight="1" thickBot="1" x14ac:dyDescent="0.3"/>
    <row r="91" spans="1:9" ht="24" thickBot="1" x14ac:dyDescent="0.4">
      <c r="A91" s="249" t="s">
        <v>84</v>
      </c>
      <c r="B91" s="156"/>
      <c r="C91" s="156"/>
      <c r="D91" s="156"/>
      <c r="E91" s="156"/>
      <c r="F91" s="156"/>
      <c r="G91" s="156"/>
      <c r="H91" s="159">
        <f>H46+H69+H79+H88</f>
        <v>0</v>
      </c>
    </row>
    <row r="92" spans="1:9" ht="15.75" thickBot="1" x14ac:dyDescent="0.3">
      <c r="H92" s="160"/>
    </row>
    <row r="93" spans="1:9" ht="106.5" customHeight="1" thickBot="1" x14ac:dyDescent="0.45">
      <c r="A93" s="290" t="s">
        <v>85</v>
      </c>
      <c r="B93" s="291"/>
      <c r="C93" s="248"/>
      <c r="D93" s="248"/>
      <c r="E93" s="248"/>
      <c r="F93" s="292" t="s">
        <v>83</v>
      </c>
      <c r="G93" s="293"/>
      <c r="H93" s="247">
        <f>H91+'Ártábla fix eszközökhöz'!I25</f>
        <v>0</v>
      </c>
    </row>
    <row r="95" spans="1:9" ht="48" customHeight="1" x14ac:dyDescent="0.25">
      <c r="A95" s="347" t="s">
        <v>96</v>
      </c>
      <c r="B95" s="347"/>
      <c r="C95" s="347"/>
      <c r="D95" s="347"/>
      <c r="E95" s="347"/>
      <c r="F95" s="347"/>
      <c r="G95" s="347"/>
      <c r="H95" s="347"/>
      <c r="I95" s="347"/>
    </row>
  </sheetData>
  <mergeCells count="37">
    <mergeCell ref="G65:G68"/>
    <mergeCell ref="H74:H76"/>
    <mergeCell ref="A95:I95"/>
    <mergeCell ref="G74:G76"/>
    <mergeCell ref="G77:G78"/>
    <mergeCell ref="A1:H1"/>
    <mergeCell ref="A2:H2"/>
    <mergeCell ref="E64:E68"/>
    <mergeCell ref="E56:E59"/>
    <mergeCell ref="E60:E63"/>
    <mergeCell ref="E32:E45"/>
    <mergeCell ref="E52:E55"/>
    <mergeCell ref="E4:E17"/>
    <mergeCell ref="E18:E31"/>
    <mergeCell ref="A50:H50"/>
    <mergeCell ref="F52:F55"/>
    <mergeCell ref="F56:F59"/>
    <mergeCell ref="H52:H55"/>
    <mergeCell ref="G60:G63"/>
    <mergeCell ref="H56:H59"/>
    <mergeCell ref="G52:G55"/>
    <mergeCell ref="G56:G59"/>
    <mergeCell ref="A93:B93"/>
    <mergeCell ref="F93:G93"/>
    <mergeCell ref="F60:F63"/>
    <mergeCell ref="F65:F68"/>
    <mergeCell ref="F74:F76"/>
    <mergeCell ref="E77:E78"/>
    <mergeCell ref="F77:F78"/>
    <mergeCell ref="E74:E76"/>
    <mergeCell ref="F83:F87"/>
    <mergeCell ref="A81:H81"/>
    <mergeCell ref="E83:E87"/>
    <mergeCell ref="A72:H72"/>
    <mergeCell ref="H77:H78"/>
    <mergeCell ref="H60:H63"/>
    <mergeCell ref="H65:H6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6" orientation="portrait" r:id="rId1"/>
  <headerFooter>
    <oddHeader>&amp;LBKV Zrt.
T-327/15.&amp;C&amp;"-,Félkövér"&amp;16Ajánlattételi Ártáblázat&amp;"-,Normál"&amp;11
&amp;RKözbeszerzési  Útmutató
2/A.sz melléklete</oddHead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84"/>
  <sheetViews>
    <sheetView zoomScale="85" zoomScaleNormal="85" workbookViewId="0">
      <selection activeCell="A35" sqref="A35"/>
    </sheetView>
  </sheetViews>
  <sheetFormatPr defaultRowHeight="15" x14ac:dyDescent="0.25"/>
  <cols>
    <col min="1" max="1" width="41.7109375" customWidth="1"/>
    <col min="2" max="2" width="15.42578125" customWidth="1"/>
    <col min="3" max="3" width="0" hidden="1" customWidth="1"/>
    <col min="4" max="4" width="11.28515625" hidden="1" customWidth="1"/>
    <col min="5" max="5" width="16.42578125" hidden="1" customWidth="1"/>
    <col min="6" max="6" width="13.85546875" hidden="1" customWidth="1"/>
    <col min="7" max="7" width="12.7109375" customWidth="1"/>
    <col min="8" max="8" width="22.42578125" customWidth="1"/>
    <col min="9" max="9" width="20.42578125" customWidth="1"/>
    <col min="10" max="10" width="43.85546875" bestFit="1" customWidth="1"/>
    <col min="11" max="11" width="16.5703125" bestFit="1" customWidth="1"/>
    <col min="14" max="14" width="16.5703125" bestFit="1" customWidth="1"/>
    <col min="17" max="17" width="11.28515625" bestFit="1" customWidth="1"/>
  </cols>
  <sheetData>
    <row r="2" spans="1:9" thickBot="1" x14ac:dyDescent="0.35"/>
    <row r="3" spans="1:9" ht="38.25" customHeight="1" thickBot="1" x14ac:dyDescent="0.3">
      <c r="A3" s="322" t="s">
        <v>92</v>
      </c>
      <c r="B3" s="324"/>
      <c r="C3" s="324"/>
      <c r="D3" s="324"/>
      <c r="E3" s="324"/>
      <c r="F3" s="324"/>
      <c r="G3" s="324"/>
      <c r="H3" s="324"/>
      <c r="I3" s="349"/>
    </row>
    <row r="4" spans="1:9" ht="15" customHeight="1" x14ac:dyDescent="0.25">
      <c r="A4" s="350" t="s">
        <v>46</v>
      </c>
      <c r="B4" s="350" t="s">
        <v>90</v>
      </c>
      <c r="C4" s="350" t="s">
        <v>47</v>
      </c>
      <c r="D4" s="350" t="s">
        <v>48</v>
      </c>
      <c r="E4" s="350" t="s">
        <v>63</v>
      </c>
      <c r="F4" s="352" t="s">
        <v>49</v>
      </c>
      <c r="G4" s="350" t="s">
        <v>89</v>
      </c>
      <c r="H4" s="354" t="s">
        <v>91</v>
      </c>
      <c r="I4" s="350" t="s">
        <v>94</v>
      </c>
    </row>
    <row r="5" spans="1:9" ht="119.25" customHeight="1" x14ac:dyDescent="0.25">
      <c r="A5" s="351"/>
      <c r="B5" s="351"/>
      <c r="C5" s="351"/>
      <c r="D5" s="351"/>
      <c r="E5" s="351"/>
      <c r="F5" s="353"/>
      <c r="G5" s="356"/>
      <c r="H5" s="355"/>
      <c r="I5" s="351"/>
    </row>
    <row r="6" spans="1:9" ht="15.75" customHeight="1" x14ac:dyDescent="0.25">
      <c r="A6" s="128" t="s">
        <v>50</v>
      </c>
      <c r="B6" s="262">
        <v>564</v>
      </c>
      <c r="C6" s="262">
        <v>12</v>
      </c>
      <c r="D6" s="263">
        <f>B6*C6</f>
        <v>6768</v>
      </c>
      <c r="E6" s="264">
        <v>19917</v>
      </c>
      <c r="F6" s="146">
        <f>B6*E6</f>
        <v>11233188</v>
      </c>
      <c r="G6" s="264" t="s">
        <v>87</v>
      </c>
      <c r="H6" s="259"/>
      <c r="I6" s="252">
        <f>B6*H6</f>
        <v>0</v>
      </c>
    </row>
    <row r="7" spans="1:9" ht="15.6" x14ac:dyDescent="0.3">
      <c r="A7" s="128" t="s">
        <v>51</v>
      </c>
      <c r="B7" s="262">
        <v>633</v>
      </c>
      <c r="C7" s="262">
        <v>2</v>
      </c>
      <c r="D7" s="263">
        <f>B7*C7</f>
        <v>1266</v>
      </c>
      <c r="E7" s="264">
        <v>11716</v>
      </c>
      <c r="F7" s="146">
        <f>B7*E7</f>
        <v>7416228</v>
      </c>
      <c r="G7" s="264" t="s">
        <v>87</v>
      </c>
      <c r="H7" s="259"/>
      <c r="I7" s="252">
        <f>B7*H7</f>
        <v>0</v>
      </c>
    </row>
    <row r="8" spans="1:9" ht="15.6" x14ac:dyDescent="0.3">
      <c r="A8" s="128" t="s">
        <v>81</v>
      </c>
      <c r="B8" s="262">
        <v>9</v>
      </c>
      <c r="C8" s="262"/>
      <c r="D8" s="263" t="e">
        <f>#REF!+#REF!</f>
        <v>#REF!</v>
      </c>
      <c r="E8" s="264">
        <v>8201</v>
      </c>
      <c r="F8" s="146">
        <f>B8*E8</f>
        <v>73809</v>
      </c>
      <c r="G8" s="264" t="s">
        <v>87</v>
      </c>
      <c r="H8" s="259"/>
      <c r="I8" s="252">
        <f t="shared" ref="I8:I24" si="0">B8*H8</f>
        <v>0</v>
      </c>
    </row>
    <row r="9" spans="1:9" ht="15.75" x14ac:dyDescent="0.25">
      <c r="A9" s="128" t="s">
        <v>80</v>
      </c>
      <c r="B9" s="262">
        <v>31</v>
      </c>
      <c r="C9" s="262"/>
      <c r="D9" s="263"/>
      <c r="E9" s="360" t="s">
        <v>52</v>
      </c>
      <c r="F9" s="362">
        <v>2929051</v>
      </c>
      <c r="G9" s="264" t="s">
        <v>87</v>
      </c>
      <c r="H9" s="259"/>
      <c r="I9" s="252">
        <f t="shared" si="0"/>
        <v>0</v>
      </c>
    </row>
    <row r="10" spans="1:9" ht="15.75" hidden="1" customHeight="1" x14ac:dyDescent="0.3">
      <c r="A10" s="128" t="s">
        <v>53</v>
      </c>
      <c r="B10" s="265">
        <f>SUM(B13:B16)</f>
        <v>94</v>
      </c>
      <c r="C10" s="262"/>
      <c r="D10" s="263"/>
      <c r="E10" s="361"/>
      <c r="F10" s="363"/>
      <c r="G10" s="264" t="s">
        <v>87</v>
      </c>
      <c r="H10" s="256"/>
      <c r="I10" s="252">
        <f t="shared" si="0"/>
        <v>0</v>
      </c>
    </row>
    <row r="11" spans="1:9" ht="15.75" customHeight="1" x14ac:dyDescent="0.25">
      <c r="A11" s="128" t="s">
        <v>53</v>
      </c>
      <c r="B11" s="262">
        <f>B13+B14+B15+B16</f>
        <v>94</v>
      </c>
      <c r="C11" s="262"/>
      <c r="D11" s="263"/>
      <c r="E11" s="361"/>
      <c r="F11" s="363"/>
      <c r="G11" s="264" t="s">
        <v>87</v>
      </c>
      <c r="H11" s="257"/>
      <c r="I11" s="251"/>
    </row>
    <row r="12" spans="1:9" ht="15.75" x14ac:dyDescent="0.25">
      <c r="A12" s="136" t="s">
        <v>54</v>
      </c>
      <c r="B12" s="266"/>
      <c r="C12" s="262"/>
      <c r="D12" s="263"/>
      <c r="E12" s="361"/>
      <c r="F12" s="363"/>
      <c r="G12" s="281"/>
      <c r="H12" s="257"/>
      <c r="I12" s="253"/>
    </row>
    <row r="13" spans="1:9" ht="15.75" x14ac:dyDescent="0.25">
      <c r="A13" s="147" t="s">
        <v>55</v>
      </c>
      <c r="B13" s="267">
        <v>8</v>
      </c>
      <c r="C13" s="262"/>
      <c r="D13" s="263"/>
      <c r="E13" s="361"/>
      <c r="F13" s="363"/>
      <c r="G13" s="283" t="s">
        <v>87</v>
      </c>
      <c r="H13" s="258"/>
      <c r="I13" s="252">
        <f t="shared" si="0"/>
        <v>0</v>
      </c>
    </row>
    <row r="14" spans="1:9" ht="15.75" x14ac:dyDescent="0.25">
      <c r="A14" s="148" t="s">
        <v>56</v>
      </c>
      <c r="B14" s="268">
        <v>28</v>
      </c>
      <c r="C14" s="262"/>
      <c r="D14" s="263"/>
      <c r="E14" s="361"/>
      <c r="F14" s="363"/>
      <c r="G14" s="283" t="s">
        <v>87</v>
      </c>
      <c r="H14" s="258"/>
      <c r="I14" s="252">
        <f t="shared" si="0"/>
        <v>0</v>
      </c>
    </row>
    <row r="15" spans="1:9" ht="15.75" x14ac:dyDescent="0.25">
      <c r="A15" s="147" t="s">
        <v>82</v>
      </c>
      <c r="B15" s="267">
        <v>44</v>
      </c>
      <c r="C15" s="262"/>
      <c r="D15" s="263"/>
      <c r="E15" s="361"/>
      <c r="F15" s="363"/>
      <c r="G15" s="283" t="s">
        <v>87</v>
      </c>
      <c r="H15" s="258"/>
      <c r="I15" s="252">
        <f t="shared" si="0"/>
        <v>0</v>
      </c>
    </row>
    <row r="16" spans="1:9" ht="15.75" x14ac:dyDescent="0.25">
      <c r="A16" s="147" t="s">
        <v>57</v>
      </c>
      <c r="B16" s="267">
        <v>14</v>
      </c>
      <c r="C16" s="262"/>
      <c r="D16" s="263"/>
      <c r="E16" s="361"/>
      <c r="F16" s="363"/>
      <c r="G16" s="283" t="s">
        <v>87</v>
      </c>
      <c r="H16" s="258"/>
      <c r="I16" s="252">
        <f t="shared" si="0"/>
        <v>0</v>
      </c>
    </row>
    <row r="17" spans="1:10" ht="15.75" x14ac:dyDescent="0.25">
      <c r="A17" s="128" t="s">
        <v>58</v>
      </c>
      <c r="B17" s="262">
        <f>B19+B20+B21</f>
        <v>1650</v>
      </c>
      <c r="C17" s="262"/>
      <c r="D17" s="263"/>
      <c r="E17" s="264">
        <v>1757</v>
      </c>
      <c r="F17" s="151">
        <f>B17*E17</f>
        <v>2899050</v>
      </c>
      <c r="G17" s="283" t="s">
        <v>87</v>
      </c>
      <c r="H17" s="257"/>
      <c r="I17" s="251"/>
    </row>
    <row r="18" spans="1:10" ht="15.75" x14ac:dyDescent="0.25">
      <c r="A18" s="136" t="s">
        <v>54</v>
      </c>
      <c r="B18" s="269"/>
      <c r="C18" s="262"/>
      <c r="D18" s="263"/>
      <c r="E18" s="264"/>
      <c r="F18" s="151"/>
      <c r="G18" s="282"/>
      <c r="H18" s="260"/>
      <c r="I18" s="253"/>
    </row>
    <row r="19" spans="1:10" ht="15.75" x14ac:dyDescent="0.25">
      <c r="A19" s="149" t="s">
        <v>59</v>
      </c>
      <c r="B19" s="267">
        <v>880</v>
      </c>
      <c r="C19" s="270">
        <v>0.7</v>
      </c>
      <c r="D19" s="271">
        <f>B19*C19</f>
        <v>616</v>
      </c>
      <c r="E19" s="272">
        <v>1757</v>
      </c>
      <c r="F19" s="133">
        <f>B19*E19</f>
        <v>1546160</v>
      </c>
      <c r="G19" s="285" t="s">
        <v>87</v>
      </c>
      <c r="H19" s="259"/>
      <c r="I19" s="252">
        <f t="shared" si="0"/>
        <v>0</v>
      </c>
    </row>
    <row r="20" spans="1:10" ht="17.25" customHeight="1" x14ac:dyDescent="0.25">
      <c r="A20" s="150" t="s">
        <v>60</v>
      </c>
      <c r="B20" s="267">
        <v>744</v>
      </c>
      <c r="C20" s="270">
        <v>0.5</v>
      </c>
      <c r="D20" s="271">
        <f>B20*C20</f>
        <v>372</v>
      </c>
      <c r="E20" s="272">
        <v>1757</v>
      </c>
      <c r="F20" s="133">
        <f>B20*E20</f>
        <v>1307208</v>
      </c>
      <c r="G20" s="285" t="s">
        <v>87</v>
      </c>
      <c r="H20" s="259"/>
      <c r="I20" s="252">
        <f t="shared" si="0"/>
        <v>0</v>
      </c>
    </row>
    <row r="21" spans="1:10" ht="15.75" x14ac:dyDescent="0.25">
      <c r="A21" s="150" t="s">
        <v>61</v>
      </c>
      <c r="B21" s="267">
        <v>26</v>
      </c>
      <c r="C21" s="273">
        <v>0.4</v>
      </c>
      <c r="D21" s="274">
        <f>B21*C21</f>
        <v>10.4</v>
      </c>
      <c r="E21" s="272">
        <v>1757</v>
      </c>
      <c r="F21" s="133">
        <f>B21*E21</f>
        <v>45682</v>
      </c>
      <c r="G21" s="285" t="s">
        <v>87</v>
      </c>
      <c r="H21" s="259"/>
      <c r="I21" s="252">
        <f t="shared" si="0"/>
        <v>0</v>
      </c>
    </row>
    <row r="22" spans="1:10" ht="15.6" x14ac:dyDescent="0.3">
      <c r="A22" s="150"/>
      <c r="B22" s="275"/>
      <c r="C22" s="273"/>
      <c r="D22" s="274"/>
      <c r="E22" s="272"/>
      <c r="F22" s="133"/>
      <c r="G22" s="264"/>
      <c r="H22" s="261"/>
      <c r="I22" s="253"/>
      <c r="J22" s="117"/>
    </row>
    <row r="23" spans="1:10" ht="15.75" x14ac:dyDescent="0.25">
      <c r="A23" s="128" t="s">
        <v>93</v>
      </c>
      <c r="B23" s="367">
        <v>240</v>
      </c>
      <c r="C23" s="368"/>
      <c r="D23" s="368"/>
      <c r="E23" s="368"/>
      <c r="F23" s="133"/>
      <c r="G23" s="264" t="s">
        <v>88</v>
      </c>
      <c r="H23" s="259"/>
      <c r="I23" s="252">
        <f t="shared" si="0"/>
        <v>0</v>
      </c>
    </row>
    <row r="24" spans="1:10" ht="16.5" thickBot="1" x14ac:dyDescent="0.3">
      <c r="A24" s="144" t="s">
        <v>62</v>
      </c>
      <c r="B24" s="276">
        <v>20</v>
      </c>
      <c r="C24" s="277"/>
      <c r="D24" s="278"/>
      <c r="E24" s="279"/>
      <c r="F24" s="145"/>
      <c r="G24" s="284" t="s">
        <v>87</v>
      </c>
      <c r="H24" s="259"/>
      <c r="I24" s="254">
        <f t="shared" si="0"/>
        <v>0</v>
      </c>
    </row>
    <row r="25" spans="1:10" ht="22.5" customHeight="1" thickBot="1" x14ac:dyDescent="0.35">
      <c r="A25" s="143" t="s">
        <v>86</v>
      </c>
      <c r="B25" s="364"/>
      <c r="C25" s="365"/>
      <c r="D25" s="365"/>
      <c r="E25" s="365"/>
      <c r="F25" s="365"/>
      <c r="G25" s="365"/>
      <c r="H25" s="366"/>
      <c r="I25" s="255">
        <f>SUM(I6:I9,I13:I16,I19:I21,I24,I23)</f>
        <v>0</v>
      </c>
    </row>
    <row r="26" spans="1:10" ht="15.6" x14ac:dyDescent="0.3">
      <c r="A26" s="135"/>
      <c r="B26" s="129"/>
      <c r="C26" s="130"/>
      <c r="D26" s="131"/>
      <c r="E26" s="132"/>
      <c r="F26" s="132"/>
      <c r="G26" s="132"/>
      <c r="H26" s="132"/>
      <c r="I26" s="134"/>
    </row>
    <row r="27" spans="1:10" ht="18" x14ac:dyDescent="0.3">
      <c r="A27" s="286"/>
      <c r="B27" s="369"/>
      <c r="C27" s="369"/>
      <c r="D27" s="369"/>
      <c r="E27" s="369"/>
      <c r="F27" s="369"/>
      <c r="G27" s="369"/>
      <c r="H27" s="369"/>
      <c r="I27" s="287"/>
    </row>
    <row r="28" spans="1:10" ht="19.5" customHeight="1" x14ac:dyDescent="0.35">
      <c r="A28" s="112"/>
      <c r="B28" s="113"/>
      <c r="C28" s="113"/>
      <c r="D28" s="113"/>
      <c r="E28" s="113"/>
      <c r="F28" s="114"/>
      <c r="G28" s="114"/>
      <c r="H28" s="114"/>
      <c r="I28" s="113"/>
    </row>
    <row r="29" spans="1:10" ht="15.75" customHeight="1" x14ac:dyDescent="0.35">
      <c r="A29" s="370"/>
      <c r="B29" s="371"/>
      <c r="C29" s="371"/>
      <c r="D29" s="371"/>
      <c r="E29" s="371"/>
      <c r="F29" s="371"/>
      <c r="G29" s="371"/>
      <c r="H29" s="371"/>
      <c r="I29" s="113"/>
    </row>
    <row r="30" spans="1:10" ht="57.75" customHeight="1" x14ac:dyDescent="0.25">
      <c r="A30" s="347" t="s">
        <v>96</v>
      </c>
      <c r="B30" s="359"/>
      <c r="C30" s="359"/>
      <c r="D30" s="359"/>
      <c r="E30" s="359"/>
      <c r="F30" s="359"/>
      <c r="G30" s="359"/>
      <c r="H30" s="359"/>
      <c r="I30" s="359"/>
    </row>
    <row r="31" spans="1:10" ht="15.75" customHeight="1" x14ac:dyDescent="0.35">
      <c r="A31" s="113"/>
      <c r="B31" s="113"/>
      <c r="C31" s="113"/>
      <c r="D31" s="113"/>
      <c r="E31" s="113"/>
      <c r="F31" s="113"/>
      <c r="G31" s="113"/>
      <c r="H31" s="113"/>
      <c r="I31" s="113"/>
    </row>
    <row r="32" spans="1:10" ht="15.75" customHeight="1" x14ac:dyDescent="0.35">
      <c r="A32" s="115"/>
      <c r="B32" s="357"/>
      <c r="C32" s="358"/>
      <c r="D32" s="358"/>
      <c r="E32" s="358"/>
      <c r="F32" s="358"/>
      <c r="G32" s="280"/>
      <c r="H32" s="121"/>
    </row>
    <row r="33" spans="1:5" ht="33.75" customHeight="1" x14ac:dyDescent="0.3">
      <c r="A33" s="116"/>
      <c r="B33" s="21"/>
    </row>
    <row r="34" spans="1:5" ht="15.75" customHeight="1" x14ac:dyDescent="0.3">
      <c r="B34" s="21"/>
    </row>
    <row r="35" spans="1:5" ht="15.75" customHeight="1" x14ac:dyDescent="0.3">
      <c r="B35" s="21"/>
    </row>
    <row r="36" spans="1:5" ht="15.75" customHeight="1" x14ac:dyDescent="0.25">
      <c r="A36" s="117"/>
      <c r="B36" s="118"/>
      <c r="E36" s="119"/>
    </row>
    <row r="37" spans="1:5" ht="15.75" customHeight="1" x14ac:dyDescent="0.25">
      <c r="A37" s="120"/>
      <c r="B37" s="21"/>
    </row>
    <row r="38" spans="1:5" ht="15.75" customHeight="1" x14ac:dyDescent="0.25">
      <c r="B38" s="118"/>
    </row>
    <row r="39" spans="1:5" ht="15.7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hidden="1" customHeight="1" x14ac:dyDescent="0.3"/>
    <row r="84" ht="15.75" customHeight="1" x14ac:dyDescent="0.25"/>
  </sheetData>
  <mergeCells count="18">
    <mergeCell ref="B32:F32"/>
    <mergeCell ref="A30:I30"/>
    <mergeCell ref="E9:E16"/>
    <mergeCell ref="F9:F16"/>
    <mergeCell ref="B25:H25"/>
    <mergeCell ref="B23:E23"/>
    <mergeCell ref="B27:H27"/>
    <mergeCell ref="A29:H29"/>
    <mergeCell ref="A3:I3"/>
    <mergeCell ref="A4:A5"/>
    <mergeCell ref="B4:B5"/>
    <mergeCell ref="C4:C5"/>
    <mergeCell ref="D4:D5"/>
    <mergeCell ref="E4:E5"/>
    <mergeCell ref="F4:F5"/>
    <mergeCell ref="H4:H5"/>
    <mergeCell ref="I4:I5"/>
    <mergeCell ref="G4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&amp;LBKV ZRT:
T-327/15.&amp;C&amp;"-,Félkövér"&amp;14Ajánlattételi Ártáblázat
&amp;RKözbeszerzési  Útmutató
2/B.sz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Ártábla járművekhez</vt:lpstr>
      <vt:lpstr>Ártábla fix eszközökhöz</vt:lpstr>
      <vt:lpstr>'Ártábla járművekhez'!Nyomtatási_terület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Nagy Piroska</dc:creator>
  <cp:lastModifiedBy>Csüllög Mónika</cp:lastModifiedBy>
  <cp:lastPrinted>2016-10-27T11:16:12Z</cp:lastPrinted>
  <dcterms:created xsi:type="dcterms:W3CDTF">2016-04-05T09:03:15Z</dcterms:created>
  <dcterms:modified xsi:type="dcterms:W3CDTF">2016-10-27T11:16:38Z</dcterms:modified>
</cp:coreProperties>
</file>