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</sheets>
  <definedNames>
    <definedName name="_xlnm.Print_Titles" localSheetId="0">'Munka1'!$1:$1</definedName>
    <definedName name="_xlnm.Print_Area" localSheetId="0">'Munka1'!$A$1:$L$91</definedName>
  </definedNames>
  <calcPr fullCalcOnLoad="1"/>
</workbook>
</file>

<file path=xl/sharedStrings.xml><?xml version="1.0" encoding="utf-8"?>
<sst xmlns="http://schemas.openxmlformats.org/spreadsheetml/2006/main" count="345" uniqueCount="255">
  <si>
    <t>Kormányzáras kapcsoló</t>
  </si>
  <si>
    <t>KZ 822</t>
  </si>
  <si>
    <t>DB</t>
  </si>
  <si>
    <t>Jelzőlámpa zöld Domo Elektro</t>
  </si>
  <si>
    <t>0967544-000</t>
  </si>
  <si>
    <t>Nyomógomb zöld Domo Elektro</t>
  </si>
  <si>
    <t>0957524-000</t>
  </si>
  <si>
    <t>Kapcsoló zöld Domo Elektro</t>
  </si>
  <si>
    <t>0977814-074</t>
  </si>
  <si>
    <t>Kapcsoló fekete Domo Elektro</t>
  </si>
  <si>
    <t>0977898-026</t>
  </si>
  <si>
    <t>Nyomógomb víztiszta Domo Elektro</t>
  </si>
  <si>
    <t>0957733-013</t>
  </si>
  <si>
    <t>Jelző lámpa víztiszta Domo Elektro</t>
  </si>
  <si>
    <t>0967543-029</t>
  </si>
  <si>
    <t>Jelző lámpa piros Domo Elektro</t>
  </si>
  <si>
    <t>0967541-029</t>
  </si>
  <si>
    <t>Jelzőlámpa piros Domo Elektro</t>
  </si>
  <si>
    <t>0967541-036</t>
  </si>
  <si>
    <t>Nyomógomb fekete Domo Elektro</t>
  </si>
  <si>
    <t>095 793 8 002</t>
  </si>
  <si>
    <t>Kapcsoló kék  Domo Elektro</t>
  </si>
  <si>
    <t>097 773 5 023</t>
  </si>
  <si>
    <t>Külsőajtónyitó nyomógomb Escha</t>
  </si>
  <si>
    <t>MP30-0090</t>
  </si>
  <si>
    <t>704.609-910</t>
  </si>
  <si>
    <t>Nyomófelület IK 412</t>
  </si>
  <si>
    <t>84-7111-400</t>
  </si>
  <si>
    <t>Hidraulika kontroll lámpa Ik 412</t>
  </si>
  <si>
    <t>975 40210-118</t>
  </si>
  <si>
    <t>Pótméter kapcsoló műszervilágitáshoz</t>
  </si>
  <si>
    <t>003017  IK 412</t>
  </si>
  <si>
    <t>Szimbólum IK 412 Retander</t>
  </si>
  <si>
    <t>SWF 591 844</t>
  </si>
  <si>
    <t>Szimbólum IK 412 fokgyem</t>
  </si>
  <si>
    <t>SWF 596 301</t>
  </si>
  <si>
    <t>Szimbólum IK 412</t>
  </si>
  <si>
    <t>SWF 593 345</t>
  </si>
  <si>
    <t>SWF 595 423</t>
  </si>
  <si>
    <t>SWF 595 422</t>
  </si>
  <si>
    <t>Programválasztó IK 412</t>
  </si>
  <si>
    <t>SWF 595 971</t>
  </si>
  <si>
    <t>Ajtószárny reteszelés IK 412</t>
  </si>
  <si>
    <t>SWF 596 194</t>
  </si>
  <si>
    <t>Ajtó reteszelő IK 412</t>
  </si>
  <si>
    <t>SWF 594 500</t>
  </si>
  <si>
    <t>Vésznyitó nyomogomb IK 412</t>
  </si>
  <si>
    <t>EAO 704.010.2</t>
  </si>
  <si>
    <t>SWF 594 466</t>
  </si>
  <si>
    <t>SWF 595 142</t>
  </si>
  <si>
    <t>Páramentesítő fokozatkapcsoló</t>
  </si>
  <si>
    <t>SWF 592 022</t>
  </si>
  <si>
    <t>Utastérfűtés IK 412</t>
  </si>
  <si>
    <t>SWF 595 132</t>
  </si>
  <si>
    <t>Utastér világitás IK 412</t>
  </si>
  <si>
    <t>SWF 596 641</t>
  </si>
  <si>
    <t>SWF 596 637</t>
  </si>
  <si>
    <t>SWF 511 104</t>
  </si>
  <si>
    <t>SWF 595 140</t>
  </si>
  <si>
    <t>SWF 595 139</t>
  </si>
  <si>
    <t>Tükörfűtés IK 412</t>
  </si>
  <si>
    <t>SWF 595 137</t>
  </si>
  <si>
    <t>SWF 595 141</t>
  </si>
  <si>
    <t>Szimbólum ködfényszoró IK 412</t>
  </si>
  <si>
    <t>SWF 596 649</t>
  </si>
  <si>
    <t>24425050 VOLVO 7700</t>
  </si>
  <si>
    <t>Irányjelző felső</t>
  </si>
  <si>
    <t>70305322 VOLVO 7700</t>
  </si>
  <si>
    <t>Kapcsoló rögzitőfék</t>
  </si>
  <si>
    <t>70308327 VOLVO 7700</t>
  </si>
  <si>
    <t>Ablaktörlő áttétkar jobb</t>
  </si>
  <si>
    <t>85108426 VOLVO 7700</t>
  </si>
  <si>
    <t>Gyújtáskapcsoló betét</t>
  </si>
  <si>
    <t>Ablaktörlő kar jobb  Solaris</t>
  </si>
  <si>
    <t>S 1507032200</t>
  </si>
  <si>
    <t>Ablaktörlő kar bal  Solaris</t>
  </si>
  <si>
    <t>S 1507032210</t>
  </si>
  <si>
    <t>Abaktörlő lapát 800/15mm</t>
  </si>
  <si>
    <t>S 1507032010</t>
  </si>
  <si>
    <t>Leszállás jelző nyomógomb zöld SOLARIS</t>
  </si>
  <si>
    <t>EAO 84-8512.4620</t>
  </si>
  <si>
    <t>Tompított fényszóró Solaris</t>
  </si>
  <si>
    <t>1BL007834007</t>
  </si>
  <si>
    <t>Alsó helyzetjelző lámpa Solaris</t>
  </si>
  <si>
    <t>2PF008221017</t>
  </si>
  <si>
    <t>Első irányjelző Solaris</t>
  </si>
  <si>
    <t>2BA008221-007</t>
  </si>
  <si>
    <t>Ködfényszóró Solaris</t>
  </si>
  <si>
    <t>1NL007834017</t>
  </si>
  <si>
    <t>Országúti fényszóró Solaris</t>
  </si>
  <si>
    <t>1KO008191-047</t>
  </si>
  <si>
    <t>Kiegészítő lámpa  Solaris</t>
  </si>
  <si>
    <t>2DA959071737</t>
  </si>
  <si>
    <t>Oldalsó konturlámpa  Solaris</t>
  </si>
  <si>
    <t>5615-27</t>
  </si>
  <si>
    <t>Piros lámpa  Solaris</t>
  </si>
  <si>
    <t>2XA008221027</t>
  </si>
  <si>
    <t>Zöld lámpa Solaris</t>
  </si>
  <si>
    <t>Egyesített fénykar  Solaris</t>
  </si>
  <si>
    <t>Járműakkumulátor- vészkapcsoló Solaris</t>
  </si>
  <si>
    <t>14-473.036</t>
  </si>
  <si>
    <t>Gyors piros kapcsoló  Solaris</t>
  </si>
  <si>
    <t>704.611.2</t>
  </si>
  <si>
    <t>Átlátszó fedél Solaris</t>
  </si>
  <si>
    <t>704.610.9</t>
  </si>
  <si>
    <t>Minden ajtó vésznyitása Solaris</t>
  </si>
  <si>
    <t>14-431.036</t>
  </si>
  <si>
    <t>Gyors zöld  Solaris</t>
  </si>
  <si>
    <t>704.611.5</t>
  </si>
  <si>
    <t>Gyors sárga  Solaris</t>
  </si>
  <si>
    <t>704.611.4</t>
  </si>
  <si>
    <t>Ajtónyitó gomb  Solaris</t>
  </si>
  <si>
    <t>14.131012</t>
  </si>
  <si>
    <t>Fűtésvezérlő P 1541 943 000 SOLÁRIS</t>
  </si>
  <si>
    <t>130-19-43-0 EL-CAB</t>
  </si>
  <si>
    <t>Index relé (szóló) Bosch 0335 215 154</t>
  </si>
  <si>
    <t>VH A300</t>
  </si>
  <si>
    <t>Ablaktörlő mechanikus IK 405</t>
  </si>
  <si>
    <t>443.124.156</t>
  </si>
  <si>
    <t>Ablaktörlő motor IK 415</t>
  </si>
  <si>
    <t>0 390 442 450</t>
  </si>
  <si>
    <t>Ablaktörlökar lapáttal</t>
  </si>
  <si>
    <t>Átvezető gumigyűrű</t>
  </si>
  <si>
    <t>910.04-9401-000C</t>
  </si>
  <si>
    <t>Elektromos motor 24v Bosch</t>
  </si>
  <si>
    <t>D 390.727.0009</t>
  </si>
  <si>
    <t>Kábelsaru 5000.60.0205</t>
  </si>
  <si>
    <t>6,3 MM</t>
  </si>
  <si>
    <t>BETA 1624 R/6,3</t>
  </si>
  <si>
    <t>Csatlakozó APHENOL  C16-1</t>
  </si>
  <si>
    <t>T 3110 000</t>
  </si>
  <si>
    <t>Láng inditó vezérlőegység Ik 412</t>
  </si>
  <si>
    <t>FM</t>
  </si>
  <si>
    <t>Potméter 10 kOhm</t>
  </si>
  <si>
    <t>EAO:44-745.60-10K1</t>
  </si>
  <si>
    <t>Potméter foglalat</t>
  </si>
  <si>
    <t>EAO:44-744.20</t>
  </si>
  <si>
    <t>Led dióda fehér Ba9s kapcsolóhoz</t>
  </si>
  <si>
    <t>EAO:10-1412.1279</t>
  </si>
  <si>
    <t>Jelzőlámpa T6E piros 90910128</t>
  </si>
  <si>
    <t>1-220950109</t>
  </si>
  <si>
    <t>Ablaktörlő kar+lapát egykaros T5C5K 2</t>
  </si>
  <si>
    <t>Sorszám</t>
  </si>
  <si>
    <t>BKV azonosító</t>
  </si>
  <si>
    <t>BKV megnevezés</t>
  </si>
  <si>
    <t>Gyártói rajzszám</t>
  </si>
  <si>
    <t>ME</t>
  </si>
  <si>
    <t>Tapasztalati mennyiség</t>
  </si>
  <si>
    <t>igen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</si>
  <si>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</si>
  <si>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</si>
  <si>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</si>
  <si>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</si>
  <si>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</si>
  <si>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</si>
  <si>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</si>
  <si>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</si>
  <si>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</si>
  <si>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</si>
  <si>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</si>
  <si>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</si>
  <si>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</si>
  <si>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</si>
  <si>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</si>
  <si>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</si>
  <si>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</si>
  <si>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</si>
  <si>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</si>
  <si>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</si>
  <si>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</si>
  <si>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</si>
  <si>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</si>
  <si>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</si>
  <si>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</si>
  <si>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</si>
  <si>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</si>
  <si>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</si>
  <si>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</si>
  <si>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</si>
  <si>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</si>
  <si>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</si>
  <si>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</si>
  <si>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</si>
  <si>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</si>
  <si>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</si>
  <si>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</si>
  <si>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</si>
  <si>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</si>
  <si>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</si>
  <si>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</si>
  <si>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</si>
  <si>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</si>
  <si>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</si>
  <si>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</si>
  <si>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</si>
  <si>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</si>
  <si>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</si>
  <si>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</si>
  <si>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</si>
  <si>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</si>
  <si>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</si>
  <si>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</si>
  <si>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</si>
  <si>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</si>
  <si>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</si>
  <si>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</si>
  <si>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</si>
  <si>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</si>
  <si>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</si>
  <si>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</si>
  <si>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</si>
  <si>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</si>
  <si>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</si>
  <si>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</si>
  <si>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</si>
  <si>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</si>
  <si>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</si>
  <si>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</si>
  <si>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</si>
  <si>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</si>
  <si>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</si>
  <si>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</si>
  <si>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</si>
  <si>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</si>
  <si>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</si>
  <si>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</si>
  <si>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</si>
  <si>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</si>
  <si>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</si>
  <si>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</si>
  <si>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DREIHA  75 mm</t>
  </si>
  <si>
    <t xml:space="preserve">Spirálbetétes tömlő </t>
  </si>
  <si>
    <t>"E"-  vagy "e"-jóváhagyási jel használatára kötelezett termék</t>
  </si>
  <si>
    <t>Megajánlott termék gyártója</t>
  </si>
  <si>
    <t>Megajánlott termék gyártói azonosítója</t>
  </si>
  <si>
    <t>Szimbolum IK 412</t>
  </si>
  <si>
    <t>Thermál zsaluműködtetés Ik 412</t>
  </si>
  <si>
    <t>Zsaluműködtetés szélvédő</t>
  </si>
  <si>
    <t>Gépkocsivezető fülke világitás IK 412</t>
  </si>
  <si>
    <t>Gépkocsivezető fülke tetöszellőző IK 412</t>
  </si>
  <si>
    <t>Utastér tetőszellőző IK 412</t>
  </si>
  <si>
    <t>Gépkocsivezető fülke fűtés IK 412</t>
  </si>
  <si>
    <t>Gépkocsi vezető fülke tetőszellöző IK 412</t>
  </si>
  <si>
    <t>Hangszóró védőrács</t>
  </si>
  <si>
    <t>Szigetelt hűvelyes csúszókábel csatlk.</t>
  </si>
  <si>
    <t>Ablaktörlő komplett PAL 90910054</t>
  </si>
  <si>
    <t>Eredeti alkatrész kerül megajánlásra? (igen/nem)</t>
  </si>
  <si>
    <t>Kelt: …………………………………, 2017. ………..(hó), ……..(nap)</t>
  </si>
  <si>
    <t>………………………………………………………………………………………………….</t>
  </si>
  <si>
    <t>cégszerű aláírás</t>
  </si>
  <si>
    <t xml:space="preserve">Ajánlati összár Ft/12 hónap (Felolvasólapon feltüntetendő összeg): </t>
  </si>
  <si>
    <t>Ajánlati egységár Áfa nélkül (Ft/Me)</t>
  </si>
  <si>
    <t>Ajánlati összár Áfa nélkül (Ft/12 hónap)</t>
  </si>
  <si>
    <t>ICS (minta alapján)</t>
  </si>
  <si>
    <t>(minta alapján)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</si>
</sst>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[$HUF-40E]_-;\-* #,##0.00\ [$HUF-40E]_-;_-* &quot;-&quot;??\ [$HUF-40E]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dotted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dott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dotted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textRotation="90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172" fontId="18" fillId="33" borderId="24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34" borderId="34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172" fontId="18" fillId="34" borderId="17" xfId="55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 quotePrefix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52">
      <selection activeCell="F82" sqref="F82"/>
    </sheetView>
  </sheetViews>
  <sheetFormatPr defaultColWidth="31.57421875" defaultRowHeight="15"/>
  <cols>
    <col min="1" max="1" width="3.7109375" style="4" bestFit="1" customWidth="1"/>
    <col min="2" max="2" width="19.28125" style="5" bestFit="1" customWidth="1"/>
    <col min="3" max="3" width="31.421875" style="6" bestFit="1" customWidth="1"/>
    <col min="4" max="4" width="20.421875" style="6" bestFit="1" customWidth="1"/>
    <col min="5" max="5" width="11.421875" style="8" bestFit="1" customWidth="1"/>
    <col min="6" max="6" width="3.8515625" style="5" bestFit="1" customWidth="1"/>
    <col min="7" max="7" width="18.8515625" style="7" customWidth="1"/>
    <col min="8" max="8" width="22.57421875" style="7" customWidth="1"/>
    <col min="9" max="9" width="21.00390625" style="8" bestFit="1" customWidth="1"/>
    <col min="10" max="10" width="18.28125" style="4" customWidth="1"/>
    <col min="11" max="11" width="16.28125" style="5" bestFit="1" customWidth="1"/>
    <col min="12" max="12" width="13.8515625" style="5" bestFit="1" customWidth="1"/>
    <col min="13" max="13" width="21.00390625" style="5" bestFit="1" customWidth="1"/>
    <col min="14" max="14" width="18.28125" style="4" customWidth="1"/>
    <col min="15" max="16384" width="31.57421875" style="1" customWidth="1"/>
  </cols>
  <sheetData>
    <row r="1" spans="1:12" ht="60.75" thickBot="1">
      <c r="A1" s="12" t="s">
        <v>142</v>
      </c>
      <c r="B1" s="13" t="s">
        <v>143</v>
      </c>
      <c r="C1" s="14" t="s">
        <v>144</v>
      </c>
      <c r="D1" s="14" t="s">
        <v>145</v>
      </c>
      <c r="E1" s="14" t="s">
        <v>147</v>
      </c>
      <c r="F1" s="15" t="s">
        <v>146</v>
      </c>
      <c r="G1" s="16" t="s">
        <v>233</v>
      </c>
      <c r="H1" s="14" t="s">
        <v>234</v>
      </c>
      <c r="I1" s="14" t="s">
        <v>246</v>
      </c>
      <c r="J1" s="14" t="s">
        <v>232</v>
      </c>
      <c r="K1" s="13" t="s">
        <v>251</v>
      </c>
      <c r="L1" s="17" t="s">
        <v>252</v>
      </c>
    </row>
    <row r="2" spans="1:12" ht="15">
      <c r="A2" s="18" t="s">
        <v>149</v>
      </c>
      <c r="B2" s="19" t="str">
        <f>"000000004351410242"</f>
        <v>000000004351410242</v>
      </c>
      <c r="C2" s="20" t="s">
        <v>0</v>
      </c>
      <c r="D2" s="20" t="s">
        <v>1</v>
      </c>
      <c r="E2" s="21">
        <v>5</v>
      </c>
      <c r="F2" s="22" t="s">
        <v>2</v>
      </c>
      <c r="G2" s="23"/>
      <c r="H2" s="24"/>
      <c r="I2" s="21"/>
      <c r="J2" s="25"/>
      <c r="K2" s="19"/>
      <c r="L2" s="26">
        <f>(E2*K2)</f>
        <v>0</v>
      </c>
    </row>
    <row r="3" spans="1:12" ht="15">
      <c r="A3" s="27" t="s">
        <v>150</v>
      </c>
      <c r="B3" s="28" t="str">
        <f>"000000004351411201"</f>
        <v>000000004351411201</v>
      </c>
      <c r="C3" s="3" t="s">
        <v>3</v>
      </c>
      <c r="D3" s="3" t="s">
        <v>4</v>
      </c>
      <c r="E3" s="29">
        <v>30</v>
      </c>
      <c r="F3" s="30" t="s">
        <v>2</v>
      </c>
      <c r="G3" s="31"/>
      <c r="H3" s="3"/>
      <c r="I3" s="29"/>
      <c r="J3" s="32"/>
      <c r="K3" s="28"/>
      <c r="L3" s="26">
        <f aca="true" t="shared" si="0" ref="L3:L66">(E3*K3)</f>
        <v>0</v>
      </c>
    </row>
    <row r="4" spans="1:12" ht="15">
      <c r="A4" s="27" t="s">
        <v>151</v>
      </c>
      <c r="B4" s="28" t="str">
        <f>"000000004351411210"</f>
        <v>000000004351411210</v>
      </c>
      <c r="C4" s="3" t="s">
        <v>5</v>
      </c>
      <c r="D4" s="3" t="s">
        <v>6</v>
      </c>
      <c r="E4" s="29">
        <v>43</v>
      </c>
      <c r="F4" s="30" t="s">
        <v>2</v>
      </c>
      <c r="G4" s="31"/>
      <c r="H4" s="3"/>
      <c r="I4" s="29"/>
      <c r="J4" s="32"/>
      <c r="K4" s="28"/>
      <c r="L4" s="26">
        <f t="shared" si="0"/>
        <v>0</v>
      </c>
    </row>
    <row r="5" spans="1:12" ht="15">
      <c r="A5" s="27" t="s">
        <v>152</v>
      </c>
      <c r="B5" s="28" t="str">
        <f>"000000004351411232"</f>
        <v>000000004351411232</v>
      </c>
      <c r="C5" s="3" t="s">
        <v>7</v>
      </c>
      <c r="D5" s="3" t="s">
        <v>8</v>
      </c>
      <c r="E5" s="29">
        <v>47</v>
      </c>
      <c r="F5" s="30" t="s">
        <v>2</v>
      </c>
      <c r="G5" s="31"/>
      <c r="H5" s="3"/>
      <c r="I5" s="29"/>
      <c r="J5" s="32"/>
      <c r="K5" s="28"/>
      <c r="L5" s="26">
        <f t="shared" si="0"/>
        <v>0</v>
      </c>
    </row>
    <row r="6" spans="1:12" ht="15.75" customHeight="1">
      <c r="A6" s="27" t="s">
        <v>153</v>
      </c>
      <c r="B6" s="28" t="str">
        <f>"000000004351411233"</f>
        <v>000000004351411233</v>
      </c>
      <c r="C6" s="3" t="s">
        <v>9</v>
      </c>
      <c r="D6" s="3" t="s">
        <v>10</v>
      </c>
      <c r="E6" s="29">
        <v>36</v>
      </c>
      <c r="F6" s="30" t="s">
        <v>2</v>
      </c>
      <c r="G6" s="31"/>
      <c r="H6" s="3"/>
      <c r="I6" s="29"/>
      <c r="J6" s="32"/>
      <c r="K6" s="28"/>
      <c r="L6" s="26">
        <f t="shared" si="0"/>
        <v>0</v>
      </c>
    </row>
    <row r="7" spans="1:14" ht="30">
      <c r="A7" s="27" t="s">
        <v>154</v>
      </c>
      <c r="B7" s="28" t="str">
        <f>"000000004351411236"</f>
        <v>000000004351411236</v>
      </c>
      <c r="C7" s="3" t="s">
        <v>11</v>
      </c>
      <c r="D7" s="3" t="s">
        <v>12</v>
      </c>
      <c r="E7" s="29">
        <v>50</v>
      </c>
      <c r="F7" s="30" t="s">
        <v>2</v>
      </c>
      <c r="G7" s="31"/>
      <c r="H7" s="3"/>
      <c r="I7" s="29"/>
      <c r="J7" s="32"/>
      <c r="K7" s="28"/>
      <c r="L7" s="26">
        <f t="shared" si="0"/>
        <v>0</v>
      </c>
      <c r="M7" s="8"/>
      <c r="N7" s="8"/>
    </row>
    <row r="8" spans="1:14" ht="15" customHeight="1">
      <c r="A8" s="27" t="s">
        <v>155</v>
      </c>
      <c r="B8" s="28" t="str">
        <f>"000000004351411242"</f>
        <v>000000004351411242</v>
      </c>
      <c r="C8" s="3" t="s">
        <v>13</v>
      </c>
      <c r="D8" s="3" t="s">
        <v>14</v>
      </c>
      <c r="E8" s="29">
        <v>30</v>
      </c>
      <c r="F8" s="30" t="s">
        <v>2</v>
      </c>
      <c r="G8" s="31"/>
      <c r="H8" s="3"/>
      <c r="I8" s="29"/>
      <c r="J8" s="32"/>
      <c r="K8" s="28"/>
      <c r="L8" s="26">
        <f t="shared" si="0"/>
        <v>0</v>
      </c>
      <c r="M8" s="8"/>
      <c r="N8" s="8"/>
    </row>
    <row r="9" spans="1:12" ht="15" customHeight="1">
      <c r="A9" s="27" t="s">
        <v>156</v>
      </c>
      <c r="B9" s="28" t="str">
        <f>"000000004351411243"</f>
        <v>000000004351411243</v>
      </c>
      <c r="C9" s="3" t="s">
        <v>15</v>
      </c>
      <c r="D9" s="3" t="s">
        <v>16</v>
      </c>
      <c r="E9" s="29">
        <v>37</v>
      </c>
      <c r="F9" s="30" t="s">
        <v>2</v>
      </c>
      <c r="G9" s="31"/>
      <c r="H9" s="3"/>
      <c r="I9" s="29"/>
      <c r="J9" s="32"/>
      <c r="K9" s="28"/>
      <c r="L9" s="26">
        <f t="shared" si="0"/>
        <v>0</v>
      </c>
    </row>
    <row r="10" spans="1:12" ht="15" customHeight="1">
      <c r="A10" s="27" t="s">
        <v>157</v>
      </c>
      <c r="B10" s="28" t="str">
        <f>"000000004351411245"</f>
        <v>000000004351411245</v>
      </c>
      <c r="C10" s="3" t="s">
        <v>17</v>
      </c>
      <c r="D10" s="3" t="s">
        <v>18</v>
      </c>
      <c r="E10" s="29">
        <v>32</v>
      </c>
      <c r="F10" s="30" t="s">
        <v>2</v>
      </c>
      <c r="G10" s="31"/>
      <c r="H10" s="3"/>
      <c r="I10" s="29"/>
      <c r="J10" s="32"/>
      <c r="K10" s="28"/>
      <c r="L10" s="26">
        <f t="shared" si="0"/>
        <v>0</v>
      </c>
    </row>
    <row r="11" spans="1:12" ht="15" customHeight="1">
      <c r="A11" s="27" t="s">
        <v>158</v>
      </c>
      <c r="B11" s="28" t="str">
        <f>"000000004351411252"</f>
        <v>000000004351411252</v>
      </c>
      <c r="C11" s="3" t="s">
        <v>19</v>
      </c>
      <c r="D11" s="3" t="s">
        <v>20</v>
      </c>
      <c r="E11" s="29">
        <v>61</v>
      </c>
      <c r="F11" s="30" t="s">
        <v>2</v>
      </c>
      <c r="G11" s="31"/>
      <c r="H11" s="3"/>
      <c r="I11" s="29"/>
      <c r="J11" s="32"/>
      <c r="K11" s="28"/>
      <c r="L11" s="26">
        <f t="shared" si="0"/>
        <v>0</v>
      </c>
    </row>
    <row r="12" spans="1:12" ht="15" customHeight="1">
      <c r="A12" s="27" t="s">
        <v>159</v>
      </c>
      <c r="B12" s="28" t="str">
        <f>"000000004351411255"</f>
        <v>000000004351411255</v>
      </c>
      <c r="C12" s="3" t="s">
        <v>21</v>
      </c>
      <c r="D12" s="3" t="s">
        <v>22</v>
      </c>
      <c r="E12" s="29">
        <v>43</v>
      </c>
      <c r="F12" s="30" t="s">
        <v>2</v>
      </c>
      <c r="G12" s="31"/>
      <c r="H12" s="3"/>
      <c r="I12" s="29"/>
      <c r="J12" s="32"/>
      <c r="K12" s="28"/>
      <c r="L12" s="26">
        <f t="shared" si="0"/>
        <v>0</v>
      </c>
    </row>
    <row r="13" spans="1:12" ht="15" customHeight="1">
      <c r="A13" s="27" t="s">
        <v>160</v>
      </c>
      <c r="B13" s="28" t="str">
        <f>"000000004351411402"</f>
        <v>000000004351411402</v>
      </c>
      <c r="C13" s="3" t="s">
        <v>23</v>
      </c>
      <c r="D13" s="3" t="s">
        <v>24</v>
      </c>
      <c r="E13" s="29">
        <v>5</v>
      </c>
      <c r="F13" s="30" t="s">
        <v>2</v>
      </c>
      <c r="G13" s="31"/>
      <c r="H13" s="3"/>
      <c r="I13" s="29"/>
      <c r="J13" s="32"/>
      <c r="K13" s="28"/>
      <c r="L13" s="26">
        <f t="shared" si="0"/>
        <v>0</v>
      </c>
    </row>
    <row r="14" spans="1:12" ht="15" customHeight="1">
      <c r="A14" s="27" t="s">
        <v>161</v>
      </c>
      <c r="B14" s="28" t="str">
        <f>"000000004351460054"</f>
        <v>000000004351460054</v>
      </c>
      <c r="C14" s="3" t="s">
        <v>235</v>
      </c>
      <c r="D14" s="3" t="s">
        <v>25</v>
      </c>
      <c r="E14" s="29">
        <v>10</v>
      </c>
      <c r="F14" s="30" t="s">
        <v>2</v>
      </c>
      <c r="G14" s="11"/>
      <c r="H14" s="9"/>
      <c r="I14" s="29"/>
      <c r="J14" s="32"/>
      <c r="K14" s="28"/>
      <c r="L14" s="26">
        <f t="shared" si="0"/>
        <v>0</v>
      </c>
    </row>
    <row r="15" spans="1:12" ht="15" customHeight="1">
      <c r="A15" s="27" t="s">
        <v>162</v>
      </c>
      <c r="B15" s="28" t="str">
        <f>"000000004351460056"</f>
        <v>000000004351460056</v>
      </c>
      <c r="C15" s="3" t="s">
        <v>26</v>
      </c>
      <c r="D15" s="3" t="s">
        <v>27</v>
      </c>
      <c r="E15" s="29">
        <v>1</v>
      </c>
      <c r="F15" s="30" t="s">
        <v>2</v>
      </c>
      <c r="G15" s="11"/>
      <c r="H15" s="9"/>
      <c r="I15" s="29"/>
      <c r="J15" s="32"/>
      <c r="K15" s="28"/>
      <c r="L15" s="26">
        <f t="shared" si="0"/>
        <v>0</v>
      </c>
    </row>
    <row r="16" spans="1:12" ht="15" customHeight="1">
      <c r="A16" s="27" t="s">
        <v>163</v>
      </c>
      <c r="B16" s="28" t="str">
        <f>"000000004351460093"</f>
        <v>000000004351460093</v>
      </c>
      <c r="C16" s="3" t="s">
        <v>28</v>
      </c>
      <c r="D16" s="3" t="s">
        <v>29</v>
      </c>
      <c r="E16" s="29">
        <v>4</v>
      </c>
      <c r="F16" s="30" t="s">
        <v>2</v>
      </c>
      <c r="G16" s="11"/>
      <c r="H16" s="9"/>
      <c r="I16" s="29"/>
      <c r="J16" s="32"/>
      <c r="K16" s="28"/>
      <c r="L16" s="26">
        <f t="shared" si="0"/>
        <v>0</v>
      </c>
    </row>
    <row r="17" spans="1:12" ht="30">
      <c r="A17" s="27" t="s">
        <v>164</v>
      </c>
      <c r="B17" s="28" t="str">
        <f>"000000004351460098"</f>
        <v>000000004351460098</v>
      </c>
      <c r="C17" s="3" t="s">
        <v>30</v>
      </c>
      <c r="D17" s="3" t="s">
        <v>31</v>
      </c>
      <c r="E17" s="29">
        <v>7</v>
      </c>
      <c r="F17" s="30" t="s">
        <v>2</v>
      </c>
      <c r="G17" s="11"/>
      <c r="H17" s="9"/>
      <c r="I17" s="29"/>
      <c r="J17" s="32"/>
      <c r="K17" s="28"/>
      <c r="L17" s="26">
        <f t="shared" si="0"/>
        <v>0</v>
      </c>
    </row>
    <row r="18" spans="1:12" ht="15">
      <c r="A18" s="27" t="s">
        <v>165</v>
      </c>
      <c r="B18" s="28" t="str">
        <f>"000000004351460131"</f>
        <v>000000004351460131</v>
      </c>
      <c r="C18" s="3" t="s">
        <v>32</v>
      </c>
      <c r="D18" s="3" t="s">
        <v>33</v>
      </c>
      <c r="E18" s="29">
        <v>10</v>
      </c>
      <c r="F18" s="30" t="s">
        <v>2</v>
      </c>
      <c r="G18" s="11"/>
      <c r="H18" s="9"/>
      <c r="I18" s="29"/>
      <c r="J18" s="32"/>
      <c r="K18" s="28"/>
      <c r="L18" s="26">
        <f t="shared" si="0"/>
        <v>0</v>
      </c>
    </row>
    <row r="19" spans="1:12" ht="15">
      <c r="A19" s="27" t="s">
        <v>166</v>
      </c>
      <c r="B19" s="28" t="str">
        <f>"000000004351460133"</f>
        <v>000000004351460133</v>
      </c>
      <c r="C19" s="3" t="s">
        <v>34</v>
      </c>
      <c r="D19" s="3" t="s">
        <v>35</v>
      </c>
      <c r="E19" s="29">
        <v>10</v>
      </c>
      <c r="F19" s="30" t="s">
        <v>2</v>
      </c>
      <c r="G19" s="11"/>
      <c r="H19" s="9"/>
      <c r="I19" s="29"/>
      <c r="J19" s="32"/>
      <c r="K19" s="28"/>
      <c r="L19" s="26">
        <f t="shared" si="0"/>
        <v>0</v>
      </c>
    </row>
    <row r="20" spans="1:12" ht="15">
      <c r="A20" s="27" t="s">
        <v>167</v>
      </c>
      <c r="B20" s="28" t="str">
        <f>"000000004351460135"</f>
        <v>000000004351460135</v>
      </c>
      <c r="C20" s="3" t="s">
        <v>36</v>
      </c>
      <c r="D20" s="3" t="s">
        <v>37</v>
      </c>
      <c r="E20" s="29">
        <v>10</v>
      </c>
      <c r="F20" s="30" t="s">
        <v>2</v>
      </c>
      <c r="G20" s="11"/>
      <c r="H20" s="9"/>
      <c r="I20" s="29"/>
      <c r="J20" s="32"/>
      <c r="K20" s="28"/>
      <c r="L20" s="26">
        <f t="shared" si="0"/>
        <v>0</v>
      </c>
    </row>
    <row r="21" spans="1:12" ht="15">
      <c r="A21" s="27" t="s">
        <v>168</v>
      </c>
      <c r="B21" s="28" t="str">
        <f>"000000004351460136"</f>
        <v>000000004351460136</v>
      </c>
      <c r="C21" s="3" t="s">
        <v>36</v>
      </c>
      <c r="D21" s="3" t="s">
        <v>38</v>
      </c>
      <c r="E21" s="29">
        <v>10</v>
      </c>
      <c r="F21" s="30" t="s">
        <v>2</v>
      </c>
      <c r="G21" s="11"/>
      <c r="H21" s="9"/>
      <c r="I21" s="29"/>
      <c r="J21" s="32"/>
      <c r="K21" s="28"/>
      <c r="L21" s="26">
        <f t="shared" si="0"/>
        <v>0</v>
      </c>
    </row>
    <row r="22" spans="1:12" ht="15">
      <c r="A22" s="27" t="s">
        <v>169</v>
      </c>
      <c r="B22" s="28" t="str">
        <f>"000000004351460137"</f>
        <v>000000004351460137</v>
      </c>
      <c r="C22" s="3" t="s">
        <v>36</v>
      </c>
      <c r="D22" s="3" t="s">
        <v>39</v>
      </c>
      <c r="E22" s="29">
        <v>10</v>
      </c>
      <c r="F22" s="30" t="s">
        <v>2</v>
      </c>
      <c r="G22" s="11"/>
      <c r="H22" s="9"/>
      <c r="I22" s="29"/>
      <c r="J22" s="32"/>
      <c r="K22" s="28"/>
      <c r="L22" s="26">
        <f t="shared" si="0"/>
        <v>0</v>
      </c>
    </row>
    <row r="23" spans="1:12" ht="15">
      <c r="A23" s="27" t="s">
        <v>170</v>
      </c>
      <c r="B23" s="28" t="str">
        <f>"000000004351460139"</f>
        <v>000000004351460139</v>
      </c>
      <c r="C23" s="3" t="s">
        <v>40</v>
      </c>
      <c r="D23" s="3" t="s">
        <v>41</v>
      </c>
      <c r="E23" s="29">
        <v>1</v>
      </c>
      <c r="F23" s="30" t="s">
        <v>2</v>
      </c>
      <c r="G23" s="11"/>
      <c r="H23" s="9"/>
      <c r="I23" s="29"/>
      <c r="J23" s="32"/>
      <c r="K23" s="28"/>
      <c r="L23" s="26">
        <f t="shared" si="0"/>
        <v>0</v>
      </c>
    </row>
    <row r="24" spans="1:12" ht="15">
      <c r="A24" s="27" t="s">
        <v>171</v>
      </c>
      <c r="B24" s="28" t="str">
        <f>"000000004351460140"</f>
        <v>000000004351460140</v>
      </c>
      <c r="C24" s="3" t="s">
        <v>42</v>
      </c>
      <c r="D24" s="3" t="s">
        <v>43</v>
      </c>
      <c r="E24" s="29">
        <v>5</v>
      </c>
      <c r="F24" s="30" t="s">
        <v>2</v>
      </c>
      <c r="G24" s="11"/>
      <c r="H24" s="9"/>
      <c r="I24" s="29"/>
      <c r="J24" s="32"/>
      <c r="K24" s="28"/>
      <c r="L24" s="26">
        <f t="shared" si="0"/>
        <v>0</v>
      </c>
    </row>
    <row r="25" spans="1:12" ht="15">
      <c r="A25" s="27" t="s">
        <v>172</v>
      </c>
      <c r="B25" s="28" t="str">
        <f>"000000004351460141"</f>
        <v>000000004351460141</v>
      </c>
      <c r="C25" s="3" t="s">
        <v>44</v>
      </c>
      <c r="D25" s="3" t="s">
        <v>45</v>
      </c>
      <c r="E25" s="29">
        <v>5</v>
      </c>
      <c r="F25" s="30" t="s">
        <v>2</v>
      </c>
      <c r="G25" s="11"/>
      <c r="H25" s="9"/>
      <c r="I25" s="29"/>
      <c r="J25" s="32"/>
      <c r="K25" s="28"/>
      <c r="L25" s="26">
        <f t="shared" si="0"/>
        <v>0</v>
      </c>
    </row>
    <row r="26" spans="1:12" ht="15">
      <c r="A26" s="27" t="s">
        <v>173</v>
      </c>
      <c r="B26" s="28" t="str">
        <f>"000000004351460142"</f>
        <v>000000004351460142</v>
      </c>
      <c r="C26" s="3" t="s">
        <v>46</v>
      </c>
      <c r="D26" s="3" t="s">
        <v>47</v>
      </c>
      <c r="E26" s="29">
        <v>5</v>
      </c>
      <c r="F26" s="30" t="s">
        <v>2</v>
      </c>
      <c r="G26" s="11"/>
      <c r="H26" s="9"/>
      <c r="I26" s="29"/>
      <c r="J26" s="32"/>
      <c r="K26" s="28"/>
      <c r="L26" s="26">
        <f t="shared" si="0"/>
        <v>0</v>
      </c>
    </row>
    <row r="27" spans="1:12" ht="15">
      <c r="A27" s="27" t="s">
        <v>174</v>
      </c>
      <c r="B27" s="28" t="str">
        <f>"000000004351460144"</f>
        <v>000000004351460144</v>
      </c>
      <c r="C27" s="3" t="s">
        <v>236</v>
      </c>
      <c r="D27" s="3" t="s">
        <v>48</v>
      </c>
      <c r="E27" s="29">
        <v>5</v>
      </c>
      <c r="F27" s="30" t="s">
        <v>2</v>
      </c>
      <c r="G27" s="11"/>
      <c r="H27" s="9"/>
      <c r="I27" s="29"/>
      <c r="J27" s="32"/>
      <c r="K27" s="28"/>
      <c r="L27" s="26">
        <f t="shared" si="0"/>
        <v>0</v>
      </c>
    </row>
    <row r="28" spans="1:12" ht="15">
      <c r="A28" s="27" t="s">
        <v>175</v>
      </c>
      <c r="B28" s="28" t="str">
        <f>"000000004351460145"</f>
        <v>000000004351460145</v>
      </c>
      <c r="C28" s="3" t="s">
        <v>237</v>
      </c>
      <c r="D28" s="3" t="s">
        <v>49</v>
      </c>
      <c r="E28" s="29">
        <v>5</v>
      </c>
      <c r="F28" s="30" t="s">
        <v>2</v>
      </c>
      <c r="G28" s="11"/>
      <c r="H28" s="9"/>
      <c r="I28" s="29"/>
      <c r="J28" s="32"/>
      <c r="K28" s="28"/>
      <c r="L28" s="26">
        <f t="shared" si="0"/>
        <v>0</v>
      </c>
    </row>
    <row r="29" spans="1:12" ht="15">
      <c r="A29" s="27" t="s">
        <v>176</v>
      </c>
      <c r="B29" s="28" t="str">
        <f>"000000004351460146"</f>
        <v>000000004351460146</v>
      </c>
      <c r="C29" s="3" t="s">
        <v>50</v>
      </c>
      <c r="D29" s="3" t="s">
        <v>51</v>
      </c>
      <c r="E29" s="29">
        <v>5</v>
      </c>
      <c r="F29" s="30" t="s">
        <v>2</v>
      </c>
      <c r="G29" s="11"/>
      <c r="H29" s="9"/>
      <c r="I29" s="29"/>
      <c r="J29" s="32"/>
      <c r="K29" s="28"/>
      <c r="L29" s="26">
        <f t="shared" si="0"/>
        <v>0</v>
      </c>
    </row>
    <row r="30" spans="1:12" ht="15">
      <c r="A30" s="27" t="s">
        <v>177</v>
      </c>
      <c r="B30" s="28" t="str">
        <f>"000000004351460147"</f>
        <v>000000004351460147</v>
      </c>
      <c r="C30" s="3" t="s">
        <v>52</v>
      </c>
      <c r="D30" s="3" t="s">
        <v>53</v>
      </c>
      <c r="E30" s="29">
        <v>5</v>
      </c>
      <c r="F30" s="30" t="s">
        <v>2</v>
      </c>
      <c r="G30" s="11"/>
      <c r="H30" s="9"/>
      <c r="I30" s="29"/>
      <c r="J30" s="32"/>
      <c r="K30" s="28"/>
      <c r="L30" s="26">
        <f t="shared" si="0"/>
        <v>0</v>
      </c>
    </row>
    <row r="31" spans="1:12" ht="15">
      <c r="A31" s="27" t="s">
        <v>178</v>
      </c>
      <c r="B31" s="28" t="str">
        <f>"000000004351460148"</f>
        <v>000000004351460148</v>
      </c>
      <c r="C31" s="3" t="s">
        <v>54</v>
      </c>
      <c r="D31" s="3" t="s">
        <v>55</v>
      </c>
      <c r="E31" s="29">
        <v>5</v>
      </c>
      <c r="F31" s="30" t="s">
        <v>2</v>
      </c>
      <c r="G31" s="11"/>
      <c r="H31" s="9"/>
      <c r="I31" s="29"/>
      <c r="J31" s="32"/>
      <c r="K31" s="28"/>
      <c r="L31" s="26">
        <f t="shared" si="0"/>
        <v>0</v>
      </c>
    </row>
    <row r="32" spans="1:12" ht="30">
      <c r="A32" s="27" t="s">
        <v>179</v>
      </c>
      <c r="B32" s="28" t="str">
        <f>"000000004351460149"</f>
        <v>000000004351460149</v>
      </c>
      <c r="C32" s="3" t="s">
        <v>238</v>
      </c>
      <c r="D32" s="3" t="s">
        <v>56</v>
      </c>
      <c r="E32" s="29">
        <v>5</v>
      </c>
      <c r="F32" s="30" t="s">
        <v>2</v>
      </c>
      <c r="G32" s="11"/>
      <c r="H32" s="9"/>
      <c r="I32" s="29"/>
      <c r="J32" s="32"/>
      <c r="K32" s="28"/>
      <c r="L32" s="26">
        <f t="shared" si="0"/>
        <v>0</v>
      </c>
    </row>
    <row r="33" spans="1:12" ht="30">
      <c r="A33" s="27" t="s">
        <v>180</v>
      </c>
      <c r="B33" s="28" t="str">
        <f>"000000004351460150"</f>
        <v>000000004351460150</v>
      </c>
      <c r="C33" s="3" t="s">
        <v>239</v>
      </c>
      <c r="D33" s="3" t="s">
        <v>57</v>
      </c>
      <c r="E33" s="29">
        <v>5</v>
      </c>
      <c r="F33" s="30" t="s">
        <v>2</v>
      </c>
      <c r="G33" s="11"/>
      <c r="H33" s="9"/>
      <c r="I33" s="29"/>
      <c r="J33" s="32"/>
      <c r="K33" s="28"/>
      <c r="L33" s="26">
        <f t="shared" si="0"/>
        <v>0</v>
      </c>
    </row>
    <row r="34" spans="1:12" ht="30">
      <c r="A34" s="27" t="s">
        <v>181</v>
      </c>
      <c r="B34" s="28" t="str">
        <f>"000000004351460151"</f>
        <v>000000004351460151</v>
      </c>
      <c r="C34" s="3" t="s">
        <v>242</v>
      </c>
      <c r="D34" s="3" t="s">
        <v>58</v>
      </c>
      <c r="E34" s="29">
        <v>5</v>
      </c>
      <c r="F34" s="30" t="s">
        <v>2</v>
      </c>
      <c r="G34" s="11"/>
      <c r="H34" s="9"/>
      <c r="I34" s="29"/>
      <c r="J34" s="32"/>
      <c r="K34" s="28"/>
      <c r="L34" s="26">
        <f t="shared" si="0"/>
        <v>0</v>
      </c>
    </row>
    <row r="35" spans="1:12" ht="15">
      <c r="A35" s="27" t="s">
        <v>182</v>
      </c>
      <c r="B35" s="28" t="str">
        <f>"000000004351460152"</f>
        <v>000000004351460152</v>
      </c>
      <c r="C35" s="3" t="s">
        <v>240</v>
      </c>
      <c r="D35" s="3" t="s">
        <v>59</v>
      </c>
      <c r="E35" s="29">
        <v>5</v>
      </c>
      <c r="F35" s="30" t="s">
        <v>2</v>
      </c>
      <c r="G35" s="11"/>
      <c r="H35" s="9"/>
      <c r="I35" s="29"/>
      <c r="J35" s="32"/>
      <c r="K35" s="28"/>
      <c r="L35" s="26">
        <f t="shared" si="0"/>
        <v>0</v>
      </c>
    </row>
    <row r="36" spans="1:12" ht="15">
      <c r="A36" s="27" t="s">
        <v>183</v>
      </c>
      <c r="B36" s="28" t="str">
        <f>"000000004351460153"</f>
        <v>000000004351460153</v>
      </c>
      <c r="C36" s="3" t="s">
        <v>60</v>
      </c>
      <c r="D36" s="3" t="s">
        <v>61</v>
      </c>
      <c r="E36" s="29">
        <v>5</v>
      </c>
      <c r="F36" s="30" t="s">
        <v>2</v>
      </c>
      <c r="G36" s="11"/>
      <c r="H36" s="9"/>
      <c r="I36" s="29"/>
      <c r="J36" s="32"/>
      <c r="K36" s="28"/>
      <c r="L36" s="26">
        <f t="shared" si="0"/>
        <v>0</v>
      </c>
    </row>
    <row r="37" spans="1:12" ht="15">
      <c r="A37" s="27" t="s">
        <v>184</v>
      </c>
      <c r="B37" s="28" t="str">
        <f>"000000004351460154"</f>
        <v>000000004351460154</v>
      </c>
      <c r="C37" s="3" t="s">
        <v>241</v>
      </c>
      <c r="D37" s="3" t="s">
        <v>62</v>
      </c>
      <c r="E37" s="29">
        <v>5</v>
      </c>
      <c r="F37" s="30" t="s">
        <v>2</v>
      </c>
      <c r="G37" s="11"/>
      <c r="H37" s="9"/>
      <c r="I37" s="29"/>
      <c r="J37" s="32"/>
      <c r="K37" s="28"/>
      <c r="L37" s="26">
        <f t="shared" si="0"/>
        <v>0</v>
      </c>
    </row>
    <row r="38" spans="1:12" ht="15">
      <c r="A38" s="27" t="s">
        <v>185</v>
      </c>
      <c r="B38" s="28" t="str">
        <f>"000000004351460155"</f>
        <v>000000004351460155</v>
      </c>
      <c r="C38" s="3" t="s">
        <v>63</v>
      </c>
      <c r="D38" s="3" t="s">
        <v>64</v>
      </c>
      <c r="E38" s="29">
        <v>5</v>
      </c>
      <c r="F38" s="30" t="s">
        <v>2</v>
      </c>
      <c r="G38" s="11"/>
      <c r="H38" s="9"/>
      <c r="I38" s="29"/>
      <c r="J38" s="29" t="s">
        <v>148</v>
      </c>
      <c r="K38" s="28"/>
      <c r="L38" s="26">
        <f t="shared" si="0"/>
        <v>0</v>
      </c>
    </row>
    <row r="39" spans="1:12" ht="15">
      <c r="A39" s="27" t="s">
        <v>186</v>
      </c>
      <c r="B39" s="28" t="str">
        <f>"000000004351475050"</f>
        <v>000000004351475050</v>
      </c>
      <c r="C39" s="3" t="s">
        <v>243</v>
      </c>
      <c r="D39" s="3" t="s">
        <v>65</v>
      </c>
      <c r="E39" s="29">
        <v>16</v>
      </c>
      <c r="F39" s="30" t="s">
        <v>2</v>
      </c>
      <c r="G39" s="11"/>
      <c r="H39" s="9"/>
      <c r="I39" s="29"/>
      <c r="J39" s="32"/>
      <c r="K39" s="28"/>
      <c r="L39" s="26">
        <f t="shared" si="0"/>
        <v>0</v>
      </c>
    </row>
    <row r="40" spans="1:12" ht="15">
      <c r="A40" s="27" t="s">
        <v>187</v>
      </c>
      <c r="B40" s="28" t="str">
        <f>"000000004351475322"</f>
        <v>000000004351475322</v>
      </c>
      <c r="C40" s="3" t="s">
        <v>66</v>
      </c>
      <c r="D40" s="3" t="s">
        <v>67</v>
      </c>
      <c r="E40" s="29">
        <v>68</v>
      </c>
      <c r="F40" s="30" t="s">
        <v>2</v>
      </c>
      <c r="G40" s="11"/>
      <c r="H40" s="9"/>
      <c r="I40" s="29"/>
      <c r="J40" s="29" t="s">
        <v>148</v>
      </c>
      <c r="K40" s="28"/>
      <c r="L40" s="26">
        <f t="shared" si="0"/>
        <v>0</v>
      </c>
    </row>
    <row r="41" spans="1:12" ht="15">
      <c r="A41" s="27" t="s">
        <v>188</v>
      </c>
      <c r="B41" s="28" t="str">
        <f>"000000004351478327"</f>
        <v>000000004351478327</v>
      </c>
      <c r="C41" s="3" t="s">
        <v>68</v>
      </c>
      <c r="D41" s="3" t="s">
        <v>69</v>
      </c>
      <c r="E41" s="29">
        <v>4</v>
      </c>
      <c r="F41" s="30" t="s">
        <v>2</v>
      </c>
      <c r="G41" s="11"/>
      <c r="H41" s="9"/>
      <c r="I41" s="29"/>
      <c r="J41" s="32"/>
      <c r="K41" s="28"/>
      <c r="L41" s="26">
        <f t="shared" si="0"/>
        <v>0</v>
      </c>
    </row>
    <row r="42" spans="1:12" ht="15">
      <c r="A42" s="27" t="s">
        <v>189</v>
      </c>
      <c r="B42" s="28" t="str">
        <f>"000000004351478426"</f>
        <v>000000004351478426</v>
      </c>
      <c r="C42" s="3" t="s">
        <v>70</v>
      </c>
      <c r="D42" s="3" t="s">
        <v>71</v>
      </c>
      <c r="E42" s="29">
        <v>9</v>
      </c>
      <c r="F42" s="30" t="s">
        <v>2</v>
      </c>
      <c r="G42" s="11"/>
      <c r="H42" s="9"/>
      <c r="I42" s="29"/>
      <c r="J42" s="32"/>
      <c r="K42" s="28"/>
      <c r="L42" s="26">
        <f t="shared" si="0"/>
        <v>0</v>
      </c>
    </row>
    <row r="43" spans="1:12" ht="15">
      <c r="A43" s="27" t="s">
        <v>190</v>
      </c>
      <c r="B43" s="28" t="str">
        <f>"000000004351479904"</f>
        <v>000000004351479904</v>
      </c>
      <c r="C43" s="3" t="s">
        <v>72</v>
      </c>
      <c r="D43" s="3" t="str">
        <f>"8159904"</f>
        <v>8159904</v>
      </c>
      <c r="E43" s="29">
        <v>14</v>
      </c>
      <c r="F43" s="30" t="s">
        <v>2</v>
      </c>
      <c r="G43" s="11"/>
      <c r="H43" s="9"/>
      <c r="I43" s="29"/>
      <c r="J43" s="32"/>
      <c r="K43" s="28"/>
      <c r="L43" s="26">
        <f t="shared" si="0"/>
        <v>0</v>
      </c>
    </row>
    <row r="44" spans="1:12" ht="15">
      <c r="A44" s="27" t="s">
        <v>191</v>
      </c>
      <c r="B44" s="28" t="str">
        <f>"000000004351480002"</f>
        <v>000000004351480002</v>
      </c>
      <c r="C44" s="3" t="s">
        <v>73</v>
      </c>
      <c r="D44" s="3" t="s">
        <v>74</v>
      </c>
      <c r="E44" s="29">
        <v>2</v>
      </c>
      <c r="F44" s="30" t="s">
        <v>2</v>
      </c>
      <c r="G44" s="10"/>
      <c r="H44" s="2"/>
      <c r="I44" s="29"/>
      <c r="J44" s="32"/>
      <c r="K44" s="28"/>
      <c r="L44" s="26">
        <f t="shared" si="0"/>
        <v>0</v>
      </c>
    </row>
    <row r="45" spans="1:12" ht="15">
      <c r="A45" s="27" t="s">
        <v>192</v>
      </c>
      <c r="B45" s="28" t="str">
        <f>"000000004351480003"</f>
        <v>000000004351480003</v>
      </c>
      <c r="C45" s="3" t="s">
        <v>75</v>
      </c>
      <c r="D45" s="3" t="s">
        <v>76</v>
      </c>
      <c r="E45" s="29">
        <v>2</v>
      </c>
      <c r="F45" s="30" t="s">
        <v>2</v>
      </c>
      <c r="G45" s="10"/>
      <c r="H45" s="2"/>
      <c r="I45" s="29"/>
      <c r="J45" s="32"/>
      <c r="K45" s="28"/>
      <c r="L45" s="26">
        <f t="shared" si="0"/>
        <v>0</v>
      </c>
    </row>
    <row r="46" spans="1:12" ht="15">
      <c r="A46" s="27" t="s">
        <v>193</v>
      </c>
      <c r="B46" s="28" t="str">
        <f>"000000004351480015"</f>
        <v>000000004351480015</v>
      </c>
      <c r="C46" s="3" t="s">
        <v>77</v>
      </c>
      <c r="D46" s="3" t="s">
        <v>78</v>
      </c>
      <c r="E46" s="29">
        <v>1</v>
      </c>
      <c r="F46" s="30" t="s">
        <v>2</v>
      </c>
      <c r="G46" s="11"/>
      <c r="H46" s="9"/>
      <c r="I46" s="29"/>
      <c r="J46" s="32"/>
      <c r="K46" s="28"/>
      <c r="L46" s="26">
        <f t="shared" si="0"/>
        <v>0</v>
      </c>
    </row>
    <row r="47" spans="1:12" ht="30">
      <c r="A47" s="27" t="s">
        <v>194</v>
      </c>
      <c r="B47" s="28" t="str">
        <f>"000000004351480018"</f>
        <v>000000004351480018</v>
      </c>
      <c r="C47" s="3" t="s">
        <v>79</v>
      </c>
      <c r="D47" s="3" t="s">
        <v>80</v>
      </c>
      <c r="E47" s="29">
        <v>2</v>
      </c>
      <c r="F47" s="30" t="s">
        <v>2</v>
      </c>
      <c r="G47" s="10"/>
      <c r="H47" s="2"/>
      <c r="I47" s="29"/>
      <c r="J47" s="32"/>
      <c r="K47" s="28"/>
      <c r="L47" s="26">
        <f t="shared" si="0"/>
        <v>0</v>
      </c>
    </row>
    <row r="48" spans="1:12" ht="15">
      <c r="A48" s="27" t="s">
        <v>195</v>
      </c>
      <c r="B48" s="28" t="str">
        <f>"000000004351480101"</f>
        <v>000000004351480101</v>
      </c>
      <c r="C48" s="3" t="s">
        <v>81</v>
      </c>
      <c r="D48" s="3" t="s">
        <v>82</v>
      </c>
      <c r="E48" s="29">
        <v>10</v>
      </c>
      <c r="F48" s="30" t="s">
        <v>2</v>
      </c>
      <c r="G48" s="10"/>
      <c r="H48" s="2"/>
      <c r="I48" s="29"/>
      <c r="J48" s="33" t="s">
        <v>148</v>
      </c>
      <c r="K48" s="28"/>
      <c r="L48" s="26">
        <f t="shared" si="0"/>
        <v>0</v>
      </c>
    </row>
    <row r="49" spans="1:12" ht="15">
      <c r="A49" s="27" t="s">
        <v>196</v>
      </c>
      <c r="B49" s="28" t="str">
        <f>"000000004351480102"</f>
        <v>000000004351480102</v>
      </c>
      <c r="C49" s="3" t="s">
        <v>83</v>
      </c>
      <c r="D49" s="3" t="s">
        <v>84</v>
      </c>
      <c r="E49" s="29">
        <v>5</v>
      </c>
      <c r="F49" s="30" t="s">
        <v>2</v>
      </c>
      <c r="G49" s="10"/>
      <c r="H49" s="2"/>
      <c r="I49" s="29"/>
      <c r="J49" s="33" t="s">
        <v>148</v>
      </c>
      <c r="K49" s="28"/>
      <c r="L49" s="26">
        <f t="shared" si="0"/>
        <v>0</v>
      </c>
    </row>
    <row r="50" spans="1:12" ht="15">
      <c r="A50" s="27" t="s">
        <v>197</v>
      </c>
      <c r="B50" s="28" t="str">
        <f>"000000004351480104"</f>
        <v>000000004351480104</v>
      </c>
      <c r="C50" s="3" t="s">
        <v>85</v>
      </c>
      <c r="D50" s="3" t="s">
        <v>86</v>
      </c>
      <c r="E50" s="29">
        <v>8</v>
      </c>
      <c r="F50" s="30" t="s">
        <v>2</v>
      </c>
      <c r="G50" s="10"/>
      <c r="H50" s="2"/>
      <c r="I50" s="29"/>
      <c r="J50" s="33" t="s">
        <v>148</v>
      </c>
      <c r="K50" s="28"/>
      <c r="L50" s="26">
        <f t="shared" si="0"/>
        <v>0</v>
      </c>
    </row>
    <row r="51" spans="1:12" ht="15">
      <c r="A51" s="27" t="s">
        <v>198</v>
      </c>
      <c r="B51" s="28" t="str">
        <f>"000000004351480105"</f>
        <v>000000004351480105</v>
      </c>
      <c r="C51" s="3" t="s">
        <v>87</v>
      </c>
      <c r="D51" s="3" t="s">
        <v>88</v>
      </c>
      <c r="E51" s="29">
        <v>5</v>
      </c>
      <c r="F51" s="30" t="s">
        <v>2</v>
      </c>
      <c r="G51" s="10"/>
      <c r="H51" s="2"/>
      <c r="I51" s="29"/>
      <c r="J51" s="33" t="s">
        <v>148</v>
      </c>
      <c r="K51" s="28"/>
      <c r="L51" s="26">
        <f t="shared" si="0"/>
        <v>0</v>
      </c>
    </row>
    <row r="52" spans="1:12" ht="15">
      <c r="A52" s="27" t="s">
        <v>199</v>
      </c>
      <c r="B52" s="28" t="str">
        <f>"000000004351480106"</f>
        <v>000000004351480106</v>
      </c>
      <c r="C52" s="3" t="s">
        <v>89</v>
      </c>
      <c r="D52" s="3" t="s">
        <v>90</v>
      </c>
      <c r="E52" s="29">
        <v>3</v>
      </c>
      <c r="F52" s="30" t="s">
        <v>2</v>
      </c>
      <c r="G52" s="10"/>
      <c r="H52" s="2"/>
      <c r="I52" s="29"/>
      <c r="J52" s="33" t="s">
        <v>148</v>
      </c>
      <c r="K52" s="28"/>
      <c r="L52" s="26">
        <f t="shared" si="0"/>
        <v>0</v>
      </c>
    </row>
    <row r="53" spans="1:12" ht="15">
      <c r="A53" s="27" t="s">
        <v>200</v>
      </c>
      <c r="B53" s="28" t="str">
        <f>"000000004351480113"</f>
        <v>000000004351480113</v>
      </c>
      <c r="C53" s="3" t="s">
        <v>91</v>
      </c>
      <c r="D53" s="3" t="s">
        <v>92</v>
      </c>
      <c r="E53" s="29">
        <v>1</v>
      </c>
      <c r="F53" s="30" t="s">
        <v>2</v>
      </c>
      <c r="G53" s="10"/>
      <c r="H53" s="2"/>
      <c r="I53" s="29"/>
      <c r="J53" s="33" t="s">
        <v>148</v>
      </c>
      <c r="K53" s="28"/>
      <c r="L53" s="26">
        <f t="shared" si="0"/>
        <v>0</v>
      </c>
    </row>
    <row r="54" spans="1:12" ht="15">
      <c r="A54" s="27" t="s">
        <v>201</v>
      </c>
      <c r="B54" s="28" t="str">
        <f>"000000004351480119"</f>
        <v>000000004351480119</v>
      </c>
      <c r="C54" s="3" t="s">
        <v>93</v>
      </c>
      <c r="D54" s="3" t="s">
        <v>94</v>
      </c>
      <c r="E54" s="29">
        <v>100</v>
      </c>
      <c r="F54" s="30" t="s">
        <v>2</v>
      </c>
      <c r="G54" s="10"/>
      <c r="H54" s="2"/>
      <c r="I54" s="29"/>
      <c r="J54" s="33" t="s">
        <v>148</v>
      </c>
      <c r="K54" s="28"/>
      <c r="L54" s="26">
        <f t="shared" si="0"/>
        <v>0</v>
      </c>
    </row>
    <row r="55" spans="1:12" ht="15">
      <c r="A55" s="27" t="s">
        <v>202</v>
      </c>
      <c r="B55" s="28" t="str">
        <f>"000000004351480122"</f>
        <v>000000004351480122</v>
      </c>
      <c r="C55" s="3" t="s">
        <v>95</v>
      </c>
      <c r="D55" s="3" t="s">
        <v>96</v>
      </c>
      <c r="E55" s="29">
        <v>2</v>
      </c>
      <c r="F55" s="30" t="s">
        <v>2</v>
      </c>
      <c r="G55" s="10"/>
      <c r="H55" s="2"/>
      <c r="I55" s="29"/>
      <c r="J55" s="32"/>
      <c r="K55" s="28"/>
      <c r="L55" s="26">
        <f t="shared" si="0"/>
        <v>0</v>
      </c>
    </row>
    <row r="56" spans="1:12" ht="15">
      <c r="A56" s="27" t="s">
        <v>203</v>
      </c>
      <c r="B56" s="28" t="str">
        <f>"000000004351480123"</f>
        <v>000000004351480123</v>
      </c>
      <c r="C56" s="3" t="s">
        <v>97</v>
      </c>
      <c r="D56" s="3" t="s">
        <v>84</v>
      </c>
      <c r="E56" s="29">
        <v>10</v>
      </c>
      <c r="F56" s="30" t="s">
        <v>2</v>
      </c>
      <c r="G56" s="10"/>
      <c r="H56" s="2"/>
      <c r="I56" s="29"/>
      <c r="J56" s="32"/>
      <c r="K56" s="28"/>
      <c r="L56" s="26">
        <f t="shared" si="0"/>
        <v>0</v>
      </c>
    </row>
    <row r="57" spans="1:12" ht="15">
      <c r="A57" s="27" t="s">
        <v>204</v>
      </c>
      <c r="B57" s="28" t="str">
        <f>"000000004351480128"</f>
        <v>000000004351480128</v>
      </c>
      <c r="C57" s="3" t="s">
        <v>98</v>
      </c>
      <c r="D57" s="3" t="str">
        <f>"1500909000100"</f>
        <v>1500909000100</v>
      </c>
      <c r="E57" s="29">
        <v>8</v>
      </c>
      <c r="F57" s="30" t="s">
        <v>2</v>
      </c>
      <c r="G57" s="10"/>
      <c r="H57" s="2"/>
      <c r="I57" s="29"/>
      <c r="J57" s="32"/>
      <c r="K57" s="28"/>
      <c r="L57" s="26">
        <f t="shared" si="0"/>
        <v>0</v>
      </c>
    </row>
    <row r="58" spans="1:12" ht="30">
      <c r="A58" s="27" t="s">
        <v>205</v>
      </c>
      <c r="B58" s="28" t="str">
        <f>"000000004351480129"</f>
        <v>000000004351480129</v>
      </c>
      <c r="C58" s="3" t="s">
        <v>99</v>
      </c>
      <c r="D58" s="3" t="s">
        <v>100</v>
      </c>
      <c r="E58" s="29">
        <v>5</v>
      </c>
      <c r="F58" s="30" t="s">
        <v>2</v>
      </c>
      <c r="G58" s="10"/>
      <c r="H58" s="2"/>
      <c r="I58" s="29"/>
      <c r="J58" s="32"/>
      <c r="K58" s="28"/>
      <c r="L58" s="26">
        <f t="shared" si="0"/>
        <v>0</v>
      </c>
    </row>
    <row r="59" spans="1:12" ht="15">
      <c r="A59" s="27" t="s">
        <v>206</v>
      </c>
      <c r="B59" s="28" t="str">
        <f>"000000004351480130"</f>
        <v>000000004351480130</v>
      </c>
      <c r="C59" s="3" t="s">
        <v>101</v>
      </c>
      <c r="D59" s="3" t="s">
        <v>102</v>
      </c>
      <c r="E59" s="29">
        <v>6</v>
      </c>
      <c r="F59" s="30" t="s">
        <v>2</v>
      </c>
      <c r="G59" s="10"/>
      <c r="H59" s="2"/>
      <c r="I59" s="29"/>
      <c r="J59" s="32"/>
      <c r="K59" s="28"/>
      <c r="L59" s="26">
        <f t="shared" si="0"/>
        <v>0</v>
      </c>
    </row>
    <row r="60" spans="1:12" ht="15">
      <c r="A60" s="27" t="s">
        <v>207</v>
      </c>
      <c r="B60" s="28" t="str">
        <f>"000000004351480131"</f>
        <v>000000004351480131</v>
      </c>
      <c r="C60" s="3" t="s">
        <v>103</v>
      </c>
      <c r="D60" s="3" t="s">
        <v>104</v>
      </c>
      <c r="E60" s="29">
        <v>1</v>
      </c>
      <c r="F60" s="30" t="s">
        <v>2</v>
      </c>
      <c r="G60" s="10"/>
      <c r="H60" s="2"/>
      <c r="I60" s="29"/>
      <c r="J60" s="32"/>
      <c r="K60" s="28"/>
      <c r="L60" s="26">
        <f t="shared" si="0"/>
        <v>0</v>
      </c>
    </row>
    <row r="61" spans="1:12" ht="15">
      <c r="A61" s="27" t="s">
        <v>208</v>
      </c>
      <c r="B61" s="28" t="str">
        <f>"000000004351480139"</f>
        <v>000000004351480139</v>
      </c>
      <c r="C61" s="3" t="s">
        <v>105</v>
      </c>
      <c r="D61" s="3" t="s">
        <v>106</v>
      </c>
      <c r="E61" s="29">
        <v>8</v>
      </c>
      <c r="F61" s="30" t="s">
        <v>2</v>
      </c>
      <c r="G61" s="10"/>
      <c r="H61" s="2"/>
      <c r="I61" s="29"/>
      <c r="J61" s="32"/>
      <c r="K61" s="28"/>
      <c r="L61" s="26">
        <f t="shared" si="0"/>
        <v>0</v>
      </c>
    </row>
    <row r="62" spans="1:12" ht="15">
      <c r="A62" s="27" t="s">
        <v>209</v>
      </c>
      <c r="B62" s="28" t="str">
        <f>"000000004351480144"</f>
        <v>000000004351480144</v>
      </c>
      <c r="C62" s="3" t="s">
        <v>107</v>
      </c>
      <c r="D62" s="3" t="s">
        <v>108</v>
      </c>
      <c r="E62" s="29">
        <v>10</v>
      </c>
      <c r="F62" s="30" t="s">
        <v>2</v>
      </c>
      <c r="G62" s="10"/>
      <c r="H62" s="2"/>
      <c r="I62" s="29"/>
      <c r="J62" s="32"/>
      <c r="K62" s="28"/>
      <c r="L62" s="26">
        <f t="shared" si="0"/>
        <v>0</v>
      </c>
    </row>
    <row r="63" spans="1:12" ht="15">
      <c r="A63" s="27" t="s">
        <v>210</v>
      </c>
      <c r="B63" s="28" t="str">
        <f>"000000004351480145"</f>
        <v>000000004351480145</v>
      </c>
      <c r="C63" s="3" t="s">
        <v>109</v>
      </c>
      <c r="D63" s="3" t="s">
        <v>110</v>
      </c>
      <c r="E63" s="29">
        <v>10</v>
      </c>
      <c r="F63" s="30" t="s">
        <v>2</v>
      </c>
      <c r="G63" s="10"/>
      <c r="H63" s="2"/>
      <c r="I63" s="29"/>
      <c r="J63" s="32"/>
      <c r="K63" s="28"/>
      <c r="L63" s="26">
        <f t="shared" si="0"/>
        <v>0</v>
      </c>
    </row>
    <row r="64" spans="1:12" ht="15">
      <c r="A64" s="27" t="s">
        <v>211</v>
      </c>
      <c r="B64" s="28" t="str">
        <f>"000000004351480150"</f>
        <v>000000004351480150</v>
      </c>
      <c r="C64" s="3" t="s">
        <v>111</v>
      </c>
      <c r="D64" s="3" t="s">
        <v>112</v>
      </c>
      <c r="E64" s="29">
        <v>8</v>
      </c>
      <c r="F64" s="30" t="s">
        <v>2</v>
      </c>
      <c r="G64" s="10"/>
      <c r="H64" s="2"/>
      <c r="I64" s="29"/>
      <c r="J64" s="32"/>
      <c r="K64" s="28"/>
      <c r="L64" s="26">
        <f t="shared" si="0"/>
        <v>0</v>
      </c>
    </row>
    <row r="65" spans="1:12" ht="30">
      <c r="A65" s="27" t="s">
        <v>212</v>
      </c>
      <c r="B65" s="28" t="str">
        <f>"000000004351480157"</f>
        <v>000000004351480157</v>
      </c>
      <c r="C65" s="3" t="s">
        <v>113</v>
      </c>
      <c r="D65" s="3" t="s">
        <v>114</v>
      </c>
      <c r="E65" s="29">
        <v>1</v>
      </c>
      <c r="F65" s="30" t="s">
        <v>2</v>
      </c>
      <c r="G65" s="10"/>
      <c r="H65" s="2"/>
      <c r="I65" s="29"/>
      <c r="J65" s="32"/>
      <c r="K65" s="28"/>
      <c r="L65" s="26">
        <f t="shared" si="0"/>
        <v>0</v>
      </c>
    </row>
    <row r="66" spans="1:12" ht="30">
      <c r="A66" s="27" t="s">
        <v>213</v>
      </c>
      <c r="B66" s="28" t="str">
        <f>"000000004351500007"</f>
        <v>000000004351500007</v>
      </c>
      <c r="C66" s="3" t="s">
        <v>115</v>
      </c>
      <c r="D66" s="3" t="s">
        <v>116</v>
      </c>
      <c r="E66" s="29">
        <v>8</v>
      </c>
      <c r="F66" s="30" t="s">
        <v>2</v>
      </c>
      <c r="G66" s="11"/>
      <c r="H66" s="9"/>
      <c r="I66" s="29"/>
      <c r="J66" s="32"/>
      <c r="K66" s="28"/>
      <c r="L66" s="26">
        <f t="shared" si="0"/>
        <v>0</v>
      </c>
    </row>
    <row r="67" spans="1:12" ht="15">
      <c r="A67" s="27" t="s">
        <v>214</v>
      </c>
      <c r="B67" s="28" t="str">
        <f>"000000004351510048"</f>
        <v>000000004351510048</v>
      </c>
      <c r="C67" s="3" t="s">
        <v>117</v>
      </c>
      <c r="D67" s="3" t="s">
        <v>118</v>
      </c>
      <c r="E67" s="29">
        <v>1</v>
      </c>
      <c r="F67" s="30" t="s">
        <v>2</v>
      </c>
      <c r="G67" s="10"/>
      <c r="H67" s="2"/>
      <c r="I67" s="34"/>
      <c r="J67" s="32"/>
      <c r="K67" s="28"/>
      <c r="L67" s="26">
        <f aca="true" t="shared" si="1" ref="L67:L82">(E67*K67)</f>
        <v>0</v>
      </c>
    </row>
    <row r="68" spans="1:12" ht="15">
      <c r="A68" s="27" t="s">
        <v>215</v>
      </c>
      <c r="B68" s="28" t="str">
        <f>"000000004351510079"</f>
        <v>000000004351510079</v>
      </c>
      <c r="C68" s="3" t="s">
        <v>119</v>
      </c>
      <c r="D68" s="3" t="s">
        <v>120</v>
      </c>
      <c r="E68" s="29">
        <v>1</v>
      </c>
      <c r="F68" s="30" t="s">
        <v>2</v>
      </c>
      <c r="G68" s="10"/>
      <c r="H68" s="2"/>
      <c r="I68" s="34"/>
      <c r="J68" s="32"/>
      <c r="K68" s="28"/>
      <c r="L68" s="26">
        <f t="shared" si="1"/>
        <v>0</v>
      </c>
    </row>
    <row r="69" spans="1:12" ht="15">
      <c r="A69" s="46" t="s">
        <v>216</v>
      </c>
      <c r="B69" s="35" t="str">
        <f>"000000004351520058"</f>
        <v>000000004351520058</v>
      </c>
      <c r="C69" s="9" t="s">
        <v>121</v>
      </c>
      <c r="D69" s="9" t="s">
        <v>253</v>
      </c>
      <c r="E69" s="47">
        <v>56</v>
      </c>
      <c r="F69" s="48" t="s">
        <v>2</v>
      </c>
      <c r="G69" s="11"/>
      <c r="H69" s="9"/>
      <c r="I69" s="34"/>
      <c r="J69" s="32"/>
      <c r="K69" s="35"/>
      <c r="L69" s="26">
        <f t="shared" si="1"/>
        <v>0</v>
      </c>
    </row>
    <row r="70" spans="1:12" ht="15">
      <c r="A70" s="46" t="s">
        <v>217</v>
      </c>
      <c r="B70" s="35" t="str">
        <f>"000000004351590118"</f>
        <v>000000004351590118</v>
      </c>
      <c r="C70" s="9" t="s">
        <v>122</v>
      </c>
      <c r="D70" s="9" t="s">
        <v>123</v>
      </c>
      <c r="E70" s="49">
        <v>140</v>
      </c>
      <c r="F70" s="48" t="s">
        <v>2</v>
      </c>
      <c r="G70" s="11"/>
      <c r="H70" s="9"/>
      <c r="I70" s="34"/>
      <c r="J70" s="32"/>
      <c r="K70" s="35"/>
      <c r="L70" s="26">
        <f t="shared" si="1"/>
        <v>0</v>
      </c>
    </row>
    <row r="71" spans="1:12" ht="15">
      <c r="A71" s="46" t="s">
        <v>218</v>
      </c>
      <c r="B71" s="35" t="str">
        <f>"000000004351690201"</f>
        <v>000000004351690201</v>
      </c>
      <c r="C71" s="9" t="s">
        <v>124</v>
      </c>
      <c r="D71" s="9" t="s">
        <v>125</v>
      </c>
      <c r="E71" s="47">
        <v>1</v>
      </c>
      <c r="F71" s="48" t="s">
        <v>2</v>
      </c>
      <c r="G71" s="11"/>
      <c r="H71" s="9"/>
      <c r="I71" s="32"/>
      <c r="J71" s="32"/>
      <c r="K71" s="35"/>
      <c r="L71" s="26">
        <f t="shared" si="1"/>
        <v>0</v>
      </c>
    </row>
    <row r="72" spans="1:12" ht="15">
      <c r="A72" s="46" t="s">
        <v>219</v>
      </c>
      <c r="B72" s="35" t="str">
        <f>"000000004351710402"</f>
        <v>000000004351710402</v>
      </c>
      <c r="C72" s="9" t="s">
        <v>126</v>
      </c>
      <c r="D72" s="9" t="s">
        <v>127</v>
      </c>
      <c r="E72" s="47">
        <v>47333</v>
      </c>
      <c r="F72" s="48" t="s">
        <v>2</v>
      </c>
      <c r="G72" s="11"/>
      <c r="H72" s="9"/>
      <c r="I72" s="34"/>
      <c r="J72" s="32"/>
      <c r="K72" s="35"/>
      <c r="L72" s="26">
        <f t="shared" si="1"/>
        <v>0</v>
      </c>
    </row>
    <row r="73" spans="1:12" ht="30">
      <c r="A73" s="46" t="s">
        <v>220</v>
      </c>
      <c r="B73" s="35" t="str">
        <f>"000000004351710407"</f>
        <v>000000004351710407</v>
      </c>
      <c r="C73" s="9" t="s">
        <v>244</v>
      </c>
      <c r="D73" s="9" t="s">
        <v>128</v>
      </c>
      <c r="E73" s="47">
        <v>4900</v>
      </c>
      <c r="F73" s="48" t="s">
        <v>2</v>
      </c>
      <c r="G73" s="11"/>
      <c r="H73" s="9"/>
      <c r="I73" s="29"/>
      <c r="J73" s="32"/>
      <c r="K73" s="35"/>
      <c r="L73" s="26">
        <f t="shared" si="1"/>
        <v>0</v>
      </c>
    </row>
    <row r="74" spans="1:12" ht="15">
      <c r="A74" s="46" t="s">
        <v>221</v>
      </c>
      <c r="B74" s="35" t="str">
        <f>"000000004351730039"</f>
        <v>000000004351730039</v>
      </c>
      <c r="C74" s="9" t="s">
        <v>129</v>
      </c>
      <c r="D74" s="9" t="s">
        <v>130</v>
      </c>
      <c r="E74" s="47">
        <v>1</v>
      </c>
      <c r="F74" s="48" t="s">
        <v>2</v>
      </c>
      <c r="G74" s="11"/>
      <c r="H74" s="9"/>
      <c r="I74" s="34"/>
      <c r="J74" s="32"/>
      <c r="K74" s="35"/>
      <c r="L74" s="26">
        <f t="shared" si="1"/>
        <v>0</v>
      </c>
    </row>
    <row r="75" spans="1:12" ht="15">
      <c r="A75" s="46" t="s">
        <v>222</v>
      </c>
      <c r="B75" s="35" t="str">
        <f>"000000004352110255"</f>
        <v>000000004352110255</v>
      </c>
      <c r="C75" s="9" t="s">
        <v>131</v>
      </c>
      <c r="D75" s="9" t="str">
        <f>"0039917"</f>
        <v>0039917</v>
      </c>
      <c r="E75" s="47">
        <v>1</v>
      </c>
      <c r="F75" s="48" t="s">
        <v>2</v>
      </c>
      <c r="G75" s="11"/>
      <c r="H75" s="9"/>
      <c r="I75" s="34"/>
      <c r="J75" s="32"/>
      <c r="K75" s="35"/>
      <c r="L75" s="26">
        <f t="shared" si="1"/>
        <v>0</v>
      </c>
    </row>
    <row r="76" spans="1:12" ht="15">
      <c r="A76" s="46" t="s">
        <v>223</v>
      </c>
      <c r="B76" s="35" t="str">
        <f>"000000004352220202"</f>
        <v>000000004352220202</v>
      </c>
      <c r="C76" s="9" t="s">
        <v>231</v>
      </c>
      <c r="D76" s="9" t="s">
        <v>230</v>
      </c>
      <c r="E76" s="47">
        <v>10</v>
      </c>
      <c r="F76" s="48" t="s">
        <v>132</v>
      </c>
      <c r="G76" s="11"/>
      <c r="H76" s="9"/>
      <c r="I76" s="34"/>
      <c r="J76" s="32"/>
      <c r="K76" s="35"/>
      <c r="L76" s="26">
        <f t="shared" si="1"/>
        <v>0</v>
      </c>
    </row>
    <row r="77" spans="1:12" ht="15">
      <c r="A77" s="46" t="s">
        <v>224</v>
      </c>
      <c r="B77" s="35" t="str">
        <f>"000000004472140701"</f>
        <v>000000004472140701</v>
      </c>
      <c r="C77" s="9" t="s">
        <v>133</v>
      </c>
      <c r="D77" s="9" t="s">
        <v>134</v>
      </c>
      <c r="E77" s="47">
        <v>24</v>
      </c>
      <c r="F77" s="48" t="s">
        <v>2</v>
      </c>
      <c r="G77" s="11"/>
      <c r="H77" s="9"/>
      <c r="I77" s="29"/>
      <c r="J77" s="32"/>
      <c r="K77" s="35"/>
      <c r="L77" s="26">
        <f t="shared" si="1"/>
        <v>0</v>
      </c>
    </row>
    <row r="78" spans="1:12" ht="15">
      <c r="A78" s="46" t="s">
        <v>225</v>
      </c>
      <c r="B78" s="35" t="str">
        <f>"000000004472140702"</f>
        <v>000000004472140702</v>
      </c>
      <c r="C78" s="9" t="s">
        <v>135</v>
      </c>
      <c r="D78" s="9" t="s">
        <v>136</v>
      </c>
      <c r="E78" s="47">
        <v>24</v>
      </c>
      <c r="F78" s="48" t="s">
        <v>2</v>
      </c>
      <c r="G78" s="11"/>
      <c r="H78" s="9"/>
      <c r="I78" s="29"/>
      <c r="J78" s="32"/>
      <c r="K78" s="35"/>
      <c r="L78" s="26">
        <f t="shared" si="1"/>
        <v>0</v>
      </c>
    </row>
    <row r="79" spans="1:12" ht="15">
      <c r="A79" s="46" t="s">
        <v>226</v>
      </c>
      <c r="B79" s="35" t="str">
        <f>"000000004512431146"</f>
        <v>000000004512431146</v>
      </c>
      <c r="C79" s="9" t="s">
        <v>137</v>
      </c>
      <c r="D79" s="9" t="s">
        <v>138</v>
      </c>
      <c r="E79" s="47">
        <v>216</v>
      </c>
      <c r="F79" s="48" t="s">
        <v>2</v>
      </c>
      <c r="G79" s="11"/>
      <c r="H79" s="9"/>
      <c r="I79" s="29"/>
      <c r="J79" s="32"/>
      <c r="K79" s="35"/>
      <c r="L79" s="26">
        <f t="shared" si="1"/>
        <v>0</v>
      </c>
    </row>
    <row r="80" spans="1:12" ht="15">
      <c r="A80" s="46" t="s">
        <v>227</v>
      </c>
      <c r="B80" s="35" t="str">
        <f>"000000009115230760"</f>
        <v>000000009115230760</v>
      </c>
      <c r="C80" s="9" t="s">
        <v>139</v>
      </c>
      <c r="D80" s="9" t="str">
        <f>"101050000250"</f>
        <v>101050000250</v>
      </c>
      <c r="E80" s="47">
        <v>77</v>
      </c>
      <c r="F80" s="48" t="s">
        <v>2</v>
      </c>
      <c r="G80" s="11"/>
      <c r="H80" s="9"/>
      <c r="I80" s="29"/>
      <c r="J80" s="32"/>
      <c r="K80" s="35"/>
      <c r="L80" s="26">
        <f t="shared" si="1"/>
        <v>0</v>
      </c>
    </row>
    <row r="81" spans="1:12" ht="15" customHeight="1">
      <c r="A81" s="46" t="s">
        <v>228</v>
      </c>
      <c r="B81" s="35" t="str">
        <f>"000000009115530000"</f>
        <v>000000009115530000</v>
      </c>
      <c r="C81" s="9" t="s">
        <v>245</v>
      </c>
      <c r="D81" s="9" t="s">
        <v>140</v>
      </c>
      <c r="E81" s="47">
        <v>14</v>
      </c>
      <c r="F81" s="48" t="s">
        <v>2</v>
      </c>
      <c r="G81" s="11"/>
      <c r="H81" s="9"/>
      <c r="I81" s="34"/>
      <c r="J81" s="32"/>
      <c r="K81" s="35"/>
      <c r="L81" s="26">
        <f t="shared" si="1"/>
        <v>0</v>
      </c>
    </row>
    <row r="82" spans="1:12" ht="30.75" thickBot="1">
      <c r="A82" s="46" t="s">
        <v>229</v>
      </c>
      <c r="B82" s="40" t="str">
        <f>"000000009199330002"</f>
        <v>000000009199330002</v>
      </c>
      <c r="C82" s="37" t="s">
        <v>141</v>
      </c>
      <c r="D82" s="37" t="s">
        <v>254</v>
      </c>
      <c r="E82" s="50">
        <v>39</v>
      </c>
      <c r="F82" s="51" t="s">
        <v>2</v>
      </c>
      <c r="G82" s="36"/>
      <c r="H82" s="37"/>
      <c r="I82" s="38"/>
      <c r="J82" s="39"/>
      <c r="K82" s="40"/>
      <c r="L82" s="26">
        <f t="shared" si="1"/>
        <v>0</v>
      </c>
    </row>
    <row r="83" spans="1:12" ht="15.75" thickBot="1">
      <c r="A83" s="41" t="s">
        <v>250</v>
      </c>
      <c r="B83" s="42"/>
      <c r="C83" s="42"/>
      <c r="D83" s="42"/>
      <c r="E83" s="42"/>
      <c r="F83" s="42"/>
      <c r="G83" s="38"/>
      <c r="H83" s="38"/>
      <c r="I83" s="38"/>
      <c r="J83" s="43"/>
      <c r="K83" s="44"/>
      <c r="L83" s="45">
        <f>SUM(L2:L82)</f>
        <v>0</v>
      </c>
    </row>
    <row r="90" spans="2:12" ht="15">
      <c r="B90" s="52" t="s">
        <v>247</v>
      </c>
      <c r="C90" s="52"/>
      <c r="D90" s="52"/>
      <c r="I90" s="53" t="s">
        <v>248</v>
      </c>
      <c r="J90" s="53"/>
      <c r="K90" s="53"/>
      <c r="L90" s="53"/>
    </row>
    <row r="91" spans="9:12" ht="15">
      <c r="I91" s="53" t="s">
        <v>249</v>
      </c>
      <c r="J91" s="53"/>
      <c r="K91" s="53"/>
      <c r="L91" s="53"/>
    </row>
  </sheetData>
  <sheetProtection/>
  <mergeCells count="3">
    <mergeCell ref="B90:D90"/>
    <mergeCell ref="I90:L90"/>
    <mergeCell ref="I91:L9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>
    <oddHeader>&amp;C&amp;"-,Félkövér"Tömegközlekedési járművek autóvillamossági alkatrészeinek beszerzése
Ajánlati árak táblázata&amp;R&amp;"-,Félkövér"BKV Zrt. T-359/16
2. sz. melléklet</oddHeader>
  </headerFooter>
  <rowBreaks count="2" manualBreakCount="2">
    <brk id="46" max="11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2017-10-17T07:30:30Z</dcterms:created>
  <dcterms:modified xsi:type="dcterms:W3CDTF">2017-10-17T07:30:35Z</dcterms:modified>
  <cp:category/>
  <cp:version/>
  <cp:contentType/>
  <cp:contentStatus/>
</cp:coreProperties>
</file>